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/>
  <mc:AlternateContent xmlns:mc="http://schemas.openxmlformats.org/markup-compatibility/2006">
    <mc:Choice Requires="x15">
      <x15ac:absPath xmlns:x15ac="http://schemas.microsoft.com/office/spreadsheetml/2010/11/ac" url="/Users/kevinkarney/Desktop/"/>
    </mc:Choice>
  </mc:AlternateContent>
  <xr:revisionPtr revIDLastSave="0" documentId="8_{59971160-0C1C-9E4B-8E1A-7A6C784F71EB}" xr6:coauthVersionLast="47" xr6:coauthVersionMax="47" xr10:uidLastSave="{00000000-0000-0000-0000-000000000000}"/>
  <bookViews>
    <workbookView xWindow="9540" yWindow="3180" windowWidth="32920" windowHeight="18840" xr2:uid="{876D4785-D8C9-40C5-A2D5-6969CD062E23}"/>
  </bookViews>
  <sheets>
    <sheet name="Sheet1" sheetId="1" r:id="rId1"/>
  </sheets>
  <definedNames>
    <definedName name="aaa">Sheet1!$H$6:$H$372</definedName>
    <definedName name="bbb">Sheet1!$I$6:$I$372</definedName>
    <definedName name="Day">Sheet1!$D$6:$D$372</definedName>
    <definedName name="Days_since_Epoch">Sheet1!$J$6:$J$372</definedName>
    <definedName name="Days_since_Leap_Cycle_Start">Sheet1!$K$6:$K$372</definedName>
    <definedName name="EoT">Sheet1!$Q$6:$Q$372</definedName>
    <definedName name="EoT_1">Sheet1!$M$6:$M$372</definedName>
    <definedName name="EoT_2">Sheet1!$N$6:$N$372</definedName>
    <definedName name="EoT_3">Sheet1!$O$6:$O$372</definedName>
    <definedName name="EoT_4">Sheet1!$P$6:$P$372</definedName>
    <definedName name="Excel_Date">Sheet1!$A$6:$A$372</definedName>
    <definedName name="Hour">Sheet1!#REF!</definedName>
    <definedName name="Longitude">Sheet1!$B$4</definedName>
    <definedName name="Longitude_Corrected_EoT">Sheet1!$S$6:$S$372</definedName>
    <definedName name="Longitude_Correction">Sheet1!$R$6:$R$372</definedName>
    <definedName name="Month">Sheet1!$C$6:$C$372</definedName>
    <definedName name="Month_Corrected">Sheet1!$F$6:$F$372</definedName>
    <definedName name="nbvb">Sheet1!#REF!</definedName>
    <definedName name="Phase_with_Leap_Cycle">Sheet1!$L$6:$L$372</definedName>
    <definedName name="Start_Year">Sheet1!$A$4</definedName>
    <definedName name="UTC">Sheet1!$G$6:$G$372</definedName>
    <definedName name="Year">Sheet1!$B$6:$B$372</definedName>
    <definedName name="Year_Corrected">Sheet1!$E$6:$E$372</definedName>
    <definedName name="Zone">Sheet1!$C$4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G7" i="1"/>
  <c r="H7" i="1"/>
  <c r="I7" i="1"/>
  <c r="J7" i="1"/>
  <c r="K7" i="1"/>
  <c r="L7" i="1"/>
  <c r="M7" i="1"/>
  <c r="N7" i="1"/>
  <c r="O7" i="1"/>
  <c r="P7" i="1"/>
  <c r="Q7" i="1"/>
  <c r="R7" i="1"/>
  <c r="S7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F44" i="1"/>
  <c r="G44" i="1"/>
  <c r="H44" i="1"/>
  <c r="I44" i="1"/>
  <c r="R44" i="1"/>
  <c r="F45" i="1"/>
  <c r="G45" i="1"/>
  <c r="H45" i="1"/>
  <c r="I45" i="1"/>
  <c r="R45" i="1"/>
  <c r="F46" i="1"/>
  <c r="G46" i="1"/>
  <c r="H46" i="1"/>
  <c r="R46" i="1"/>
  <c r="F47" i="1"/>
  <c r="G47" i="1"/>
  <c r="H47" i="1"/>
  <c r="R47" i="1"/>
  <c r="F48" i="1"/>
  <c r="G48" i="1"/>
  <c r="H48" i="1"/>
  <c r="R48" i="1"/>
  <c r="F49" i="1"/>
  <c r="G49" i="1"/>
  <c r="H49" i="1"/>
  <c r="R49" i="1"/>
  <c r="F50" i="1"/>
  <c r="G50" i="1"/>
  <c r="H50" i="1"/>
  <c r="R50" i="1"/>
  <c r="F51" i="1"/>
  <c r="G51" i="1"/>
  <c r="H51" i="1"/>
  <c r="I51" i="1"/>
  <c r="R51" i="1"/>
  <c r="F52" i="1"/>
  <c r="G52" i="1"/>
  <c r="H52" i="1"/>
  <c r="R52" i="1"/>
  <c r="F53" i="1"/>
  <c r="G53" i="1"/>
  <c r="H53" i="1"/>
  <c r="R53" i="1"/>
  <c r="F54" i="1"/>
  <c r="G54" i="1"/>
  <c r="H54" i="1"/>
  <c r="I54" i="1"/>
  <c r="R54" i="1"/>
  <c r="F55" i="1"/>
  <c r="G55" i="1"/>
  <c r="H55" i="1"/>
  <c r="R55" i="1"/>
  <c r="F56" i="1"/>
  <c r="G56" i="1"/>
  <c r="H56" i="1"/>
  <c r="R56" i="1"/>
  <c r="F57" i="1"/>
  <c r="G57" i="1"/>
  <c r="H57" i="1"/>
  <c r="I57" i="1"/>
  <c r="R57" i="1"/>
  <c r="F58" i="1"/>
  <c r="G58" i="1"/>
  <c r="H58" i="1"/>
  <c r="R58" i="1"/>
  <c r="F59" i="1"/>
  <c r="G59" i="1"/>
  <c r="H59" i="1"/>
  <c r="I59" i="1"/>
  <c r="R59" i="1"/>
  <c r="F60" i="1"/>
  <c r="G60" i="1"/>
  <c r="H60" i="1"/>
  <c r="R60" i="1"/>
  <c r="F61" i="1"/>
  <c r="G61" i="1"/>
  <c r="H61" i="1"/>
  <c r="R61" i="1"/>
  <c r="F62" i="1"/>
  <c r="G62" i="1"/>
  <c r="H62" i="1"/>
  <c r="R62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F107" i="1"/>
  <c r="G107" i="1"/>
  <c r="H107" i="1"/>
  <c r="I107" i="1"/>
  <c r="J107" i="1"/>
  <c r="K107" i="1"/>
  <c r="L107" i="1"/>
  <c r="P107" i="1"/>
  <c r="R107" i="1"/>
  <c r="F108" i="1"/>
  <c r="G108" i="1"/>
  <c r="H108" i="1"/>
  <c r="R108" i="1"/>
  <c r="F109" i="1"/>
  <c r="G109" i="1"/>
  <c r="H109" i="1"/>
  <c r="R109" i="1"/>
  <c r="F110" i="1"/>
  <c r="G110" i="1"/>
  <c r="H110" i="1"/>
  <c r="R110" i="1"/>
  <c r="F111" i="1"/>
  <c r="G111" i="1"/>
  <c r="H111" i="1"/>
  <c r="R111" i="1"/>
  <c r="F112" i="1"/>
  <c r="G112" i="1"/>
  <c r="H112" i="1"/>
  <c r="R112" i="1"/>
  <c r="F113" i="1"/>
  <c r="G113" i="1"/>
  <c r="H113" i="1"/>
  <c r="R113" i="1"/>
  <c r="F114" i="1"/>
  <c r="G114" i="1"/>
  <c r="H114" i="1"/>
  <c r="R114" i="1"/>
  <c r="F115" i="1"/>
  <c r="G115" i="1"/>
  <c r="H115" i="1"/>
  <c r="R115" i="1"/>
  <c r="F116" i="1"/>
  <c r="G116" i="1"/>
  <c r="H116" i="1"/>
  <c r="R116" i="1"/>
  <c r="F117" i="1"/>
  <c r="G117" i="1"/>
  <c r="H117" i="1"/>
  <c r="R117" i="1"/>
  <c r="F118" i="1"/>
  <c r="G118" i="1"/>
  <c r="H118" i="1"/>
  <c r="R118" i="1"/>
  <c r="F119" i="1"/>
  <c r="G119" i="1"/>
  <c r="H119" i="1"/>
  <c r="I119" i="1"/>
  <c r="R119" i="1"/>
  <c r="F120" i="1"/>
  <c r="G120" i="1"/>
  <c r="H120" i="1"/>
  <c r="R120" i="1"/>
  <c r="F121" i="1"/>
  <c r="G121" i="1"/>
  <c r="H121" i="1"/>
  <c r="R121" i="1"/>
  <c r="F122" i="1"/>
  <c r="G122" i="1"/>
  <c r="H122" i="1"/>
  <c r="R122" i="1"/>
  <c r="F123" i="1"/>
  <c r="G123" i="1"/>
  <c r="H123" i="1"/>
  <c r="R123" i="1"/>
  <c r="F124" i="1"/>
  <c r="G124" i="1"/>
  <c r="H124" i="1"/>
  <c r="R124" i="1"/>
  <c r="F125" i="1"/>
  <c r="G125" i="1"/>
  <c r="H125" i="1"/>
  <c r="R125" i="1"/>
  <c r="F126" i="1"/>
  <c r="G126" i="1"/>
  <c r="H126" i="1"/>
  <c r="R126" i="1"/>
  <c r="F127" i="1"/>
  <c r="G127" i="1"/>
  <c r="H127" i="1"/>
  <c r="I127" i="1"/>
  <c r="R127" i="1"/>
  <c r="F128" i="1"/>
  <c r="G128" i="1"/>
  <c r="H128" i="1"/>
  <c r="R128" i="1"/>
  <c r="F129" i="1"/>
  <c r="G129" i="1"/>
  <c r="H129" i="1"/>
  <c r="R129" i="1"/>
  <c r="F130" i="1"/>
  <c r="G130" i="1"/>
  <c r="H130" i="1"/>
  <c r="R130" i="1"/>
  <c r="F131" i="1"/>
  <c r="G131" i="1"/>
  <c r="H131" i="1"/>
  <c r="R131" i="1"/>
  <c r="F132" i="1"/>
  <c r="G132" i="1"/>
  <c r="H132" i="1"/>
  <c r="R132" i="1"/>
  <c r="F133" i="1"/>
  <c r="G133" i="1"/>
  <c r="H133" i="1"/>
  <c r="R133" i="1"/>
  <c r="F134" i="1"/>
  <c r="G134" i="1"/>
  <c r="H134" i="1"/>
  <c r="R134" i="1"/>
  <c r="F135" i="1"/>
  <c r="G135" i="1"/>
  <c r="H135" i="1"/>
  <c r="R135" i="1"/>
  <c r="F136" i="1"/>
  <c r="G136" i="1"/>
  <c r="H136" i="1"/>
  <c r="I136" i="1"/>
  <c r="R136" i="1"/>
  <c r="F137" i="1"/>
  <c r="G137" i="1"/>
  <c r="H137" i="1"/>
  <c r="R137" i="1"/>
  <c r="F138" i="1"/>
  <c r="G138" i="1"/>
  <c r="H138" i="1"/>
  <c r="R138" i="1"/>
  <c r="F139" i="1"/>
  <c r="G139" i="1"/>
  <c r="H139" i="1"/>
  <c r="R139" i="1"/>
  <c r="F140" i="1"/>
  <c r="G140" i="1"/>
  <c r="H140" i="1"/>
  <c r="R140" i="1"/>
  <c r="F141" i="1"/>
  <c r="G141" i="1"/>
  <c r="H141" i="1"/>
  <c r="R141" i="1"/>
  <c r="F142" i="1"/>
  <c r="G142" i="1"/>
  <c r="H142" i="1"/>
  <c r="R142" i="1"/>
  <c r="F143" i="1"/>
  <c r="G143" i="1"/>
  <c r="H143" i="1"/>
  <c r="R143" i="1"/>
  <c r="F144" i="1"/>
  <c r="G144" i="1"/>
  <c r="H144" i="1"/>
  <c r="R144" i="1"/>
  <c r="F145" i="1"/>
  <c r="G145" i="1"/>
  <c r="H145" i="1"/>
  <c r="R145" i="1"/>
  <c r="F146" i="1"/>
  <c r="G146" i="1"/>
  <c r="H146" i="1"/>
  <c r="R146" i="1"/>
  <c r="F147" i="1"/>
  <c r="G147" i="1"/>
  <c r="H147" i="1"/>
  <c r="R147" i="1"/>
  <c r="F148" i="1"/>
  <c r="G148" i="1"/>
  <c r="H148" i="1"/>
  <c r="R148" i="1"/>
  <c r="F149" i="1"/>
  <c r="G149" i="1"/>
  <c r="H149" i="1"/>
  <c r="R149" i="1"/>
  <c r="F150" i="1"/>
  <c r="G150" i="1"/>
  <c r="H150" i="1"/>
  <c r="R150" i="1"/>
  <c r="F151" i="1"/>
  <c r="G151" i="1"/>
  <c r="H151" i="1"/>
  <c r="R151" i="1"/>
  <c r="F152" i="1"/>
  <c r="G152" i="1"/>
  <c r="H152" i="1"/>
  <c r="R152" i="1"/>
  <c r="F153" i="1"/>
  <c r="G153" i="1"/>
  <c r="H153" i="1"/>
  <c r="R153" i="1"/>
  <c r="F154" i="1"/>
  <c r="G154" i="1"/>
  <c r="H154" i="1"/>
  <c r="R154" i="1"/>
  <c r="F155" i="1"/>
  <c r="G155" i="1"/>
  <c r="H155" i="1"/>
  <c r="R155" i="1"/>
  <c r="F156" i="1"/>
  <c r="G156" i="1"/>
  <c r="H156" i="1"/>
  <c r="R156" i="1"/>
  <c r="F157" i="1"/>
  <c r="G157" i="1"/>
  <c r="H157" i="1"/>
  <c r="R157" i="1"/>
  <c r="F158" i="1"/>
  <c r="G158" i="1"/>
  <c r="H158" i="1"/>
  <c r="R158" i="1"/>
  <c r="F159" i="1"/>
  <c r="G159" i="1"/>
  <c r="H159" i="1"/>
  <c r="R159" i="1"/>
  <c r="F160" i="1"/>
  <c r="G160" i="1"/>
  <c r="H160" i="1"/>
  <c r="R160" i="1"/>
  <c r="F161" i="1"/>
  <c r="G161" i="1"/>
  <c r="H161" i="1"/>
  <c r="R161" i="1"/>
  <c r="F162" i="1"/>
  <c r="G162" i="1"/>
  <c r="H162" i="1"/>
  <c r="R162" i="1"/>
  <c r="F163" i="1"/>
  <c r="G163" i="1"/>
  <c r="H163" i="1"/>
  <c r="R163" i="1"/>
  <c r="F164" i="1"/>
  <c r="G164" i="1"/>
  <c r="H164" i="1"/>
  <c r="R164" i="1"/>
  <c r="F165" i="1"/>
  <c r="G165" i="1"/>
  <c r="H165" i="1"/>
  <c r="R165" i="1"/>
  <c r="F166" i="1"/>
  <c r="G166" i="1"/>
  <c r="H166" i="1"/>
  <c r="R166" i="1"/>
  <c r="F167" i="1"/>
  <c r="G167" i="1"/>
  <c r="H167" i="1"/>
  <c r="R167" i="1"/>
  <c r="F168" i="1"/>
  <c r="G168" i="1"/>
  <c r="H168" i="1"/>
  <c r="I168" i="1"/>
  <c r="R168" i="1"/>
  <c r="F169" i="1"/>
  <c r="G169" i="1"/>
  <c r="H169" i="1"/>
  <c r="R169" i="1"/>
  <c r="F170" i="1"/>
  <c r="G170" i="1"/>
  <c r="H170" i="1"/>
  <c r="I170" i="1"/>
  <c r="R170" i="1"/>
  <c r="F171" i="1"/>
  <c r="G171" i="1"/>
  <c r="H171" i="1"/>
  <c r="R171" i="1"/>
  <c r="F172" i="1"/>
  <c r="G172" i="1"/>
  <c r="H172" i="1"/>
  <c r="R172" i="1"/>
  <c r="F173" i="1"/>
  <c r="G173" i="1"/>
  <c r="H173" i="1"/>
  <c r="R173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F195" i="1"/>
  <c r="G195" i="1"/>
  <c r="H195" i="1"/>
  <c r="I195" i="1"/>
  <c r="R195" i="1"/>
  <c r="F196" i="1"/>
  <c r="G196" i="1"/>
  <c r="H196" i="1"/>
  <c r="I196" i="1"/>
  <c r="R196" i="1"/>
  <c r="F197" i="1"/>
  <c r="G197" i="1"/>
  <c r="H197" i="1"/>
  <c r="R197" i="1"/>
  <c r="F198" i="1"/>
  <c r="G198" i="1"/>
  <c r="H198" i="1"/>
  <c r="R198" i="1"/>
  <c r="F199" i="1"/>
  <c r="G199" i="1"/>
  <c r="H199" i="1"/>
  <c r="I199" i="1"/>
  <c r="R199" i="1"/>
  <c r="F200" i="1"/>
  <c r="G200" i="1"/>
  <c r="H200" i="1"/>
  <c r="R200" i="1"/>
  <c r="F201" i="1"/>
  <c r="G201" i="1"/>
  <c r="H201" i="1"/>
  <c r="I201" i="1"/>
  <c r="R201" i="1"/>
  <c r="F202" i="1"/>
  <c r="G202" i="1"/>
  <c r="H202" i="1"/>
  <c r="I202" i="1"/>
  <c r="R202" i="1"/>
  <c r="F203" i="1"/>
  <c r="G203" i="1"/>
  <c r="H203" i="1"/>
  <c r="R203" i="1"/>
  <c r="F204" i="1"/>
  <c r="G204" i="1"/>
  <c r="H204" i="1"/>
  <c r="R204" i="1"/>
  <c r="F205" i="1"/>
  <c r="G205" i="1"/>
  <c r="H205" i="1"/>
  <c r="R205" i="1"/>
  <c r="F206" i="1"/>
  <c r="G206" i="1"/>
  <c r="H206" i="1"/>
  <c r="I206" i="1"/>
  <c r="R206" i="1"/>
  <c r="F207" i="1"/>
  <c r="G207" i="1"/>
  <c r="H207" i="1"/>
  <c r="R207" i="1"/>
  <c r="F208" i="1"/>
  <c r="G208" i="1"/>
  <c r="H208" i="1"/>
  <c r="R208" i="1"/>
  <c r="F209" i="1"/>
  <c r="G209" i="1"/>
  <c r="H209" i="1"/>
  <c r="R209" i="1"/>
  <c r="F210" i="1"/>
  <c r="G210" i="1"/>
  <c r="H210" i="1"/>
  <c r="R210" i="1"/>
  <c r="F211" i="1"/>
  <c r="G211" i="1"/>
  <c r="H211" i="1"/>
  <c r="R211" i="1"/>
  <c r="F212" i="1"/>
  <c r="G212" i="1"/>
  <c r="H212" i="1"/>
  <c r="R212" i="1"/>
  <c r="F213" i="1"/>
  <c r="G213" i="1"/>
  <c r="H213" i="1"/>
  <c r="I213" i="1"/>
  <c r="R213" i="1"/>
  <c r="F214" i="1"/>
  <c r="G214" i="1"/>
  <c r="H214" i="1"/>
  <c r="R214" i="1"/>
  <c r="F215" i="1"/>
  <c r="G215" i="1"/>
  <c r="H215" i="1"/>
  <c r="R215" i="1"/>
  <c r="F216" i="1"/>
  <c r="G216" i="1"/>
  <c r="H216" i="1"/>
  <c r="R216" i="1"/>
  <c r="F217" i="1"/>
  <c r="G217" i="1"/>
  <c r="H217" i="1"/>
  <c r="R217" i="1"/>
  <c r="F218" i="1"/>
  <c r="G218" i="1"/>
  <c r="H218" i="1"/>
  <c r="R218" i="1"/>
  <c r="F219" i="1"/>
  <c r="G219" i="1"/>
  <c r="H219" i="1"/>
  <c r="I219" i="1"/>
  <c r="R219" i="1"/>
  <c r="F220" i="1"/>
  <c r="G220" i="1"/>
  <c r="H220" i="1"/>
  <c r="R220" i="1"/>
  <c r="F221" i="1"/>
  <c r="G221" i="1"/>
  <c r="H221" i="1"/>
  <c r="I221" i="1"/>
  <c r="R221" i="1"/>
  <c r="F222" i="1"/>
  <c r="G222" i="1"/>
  <c r="H222" i="1"/>
  <c r="R222" i="1"/>
  <c r="F223" i="1"/>
  <c r="G223" i="1"/>
  <c r="H223" i="1"/>
  <c r="I223" i="1"/>
  <c r="R223" i="1"/>
  <c r="F224" i="1"/>
  <c r="G224" i="1"/>
  <c r="H224" i="1"/>
  <c r="R224" i="1"/>
  <c r="F225" i="1"/>
  <c r="G225" i="1"/>
  <c r="H225" i="1"/>
  <c r="I225" i="1"/>
  <c r="R225" i="1"/>
  <c r="F226" i="1"/>
  <c r="G226" i="1"/>
  <c r="H226" i="1"/>
  <c r="I226" i="1"/>
  <c r="R226" i="1"/>
  <c r="F227" i="1"/>
  <c r="G227" i="1"/>
  <c r="H227" i="1"/>
  <c r="R227" i="1"/>
  <c r="F228" i="1"/>
  <c r="G228" i="1"/>
  <c r="H228" i="1"/>
  <c r="R228" i="1"/>
  <c r="F229" i="1"/>
  <c r="G229" i="1"/>
  <c r="H229" i="1"/>
  <c r="I229" i="1"/>
  <c r="R229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F241" i="1"/>
  <c r="G241" i="1"/>
  <c r="H241" i="1"/>
  <c r="I241" i="1"/>
  <c r="J241" i="1"/>
  <c r="K241" i="1"/>
  <c r="L241" i="1"/>
  <c r="M241" i="1"/>
  <c r="N241" i="1"/>
  <c r="O241" i="1"/>
  <c r="P241" i="1"/>
  <c r="Q241" i="1"/>
  <c r="R241" i="1"/>
  <c r="S241" i="1"/>
  <c r="F242" i="1"/>
  <c r="G242" i="1"/>
  <c r="H242" i="1"/>
  <c r="I242" i="1"/>
  <c r="J242" i="1"/>
  <c r="K242" i="1"/>
  <c r="L242" i="1"/>
  <c r="M242" i="1"/>
  <c r="N242" i="1"/>
  <c r="O242" i="1"/>
  <c r="P242" i="1"/>
  <c r="Q242" i="1"/>
  <c r="R242" i="1"/>
  <c r="S242" i="1"/>
  <c r="F243" i="1"/>
  <c r="G243" i="1"/>
  <c r="H243" i="1"/>
  <c r="I243" i="1"/>
  <c r="J243" i="1"/>
  <c r="K243" i="1"/>
  <c r="L243" i="1"/>
  <c r="M243" i="1"/>
  <c r="N243" i="1"/>
  <c r="O243" i="1"/>
  <c r="P243" i="1"/>
  <c r="Q243" i="1"/>
  <c r="R243" i="1"/>
  <c r="S243" i="1"/>
  <c r="F244" i="1"/>
  <c r="G244" i="1"/>
  <c r="H244" i="1"/>
  <c r="I244" i="1"/>
  <c r="J244" i="1"/>
  <c r="K244" i="1"/>
  <c r="L244" i="1"/>
  <c r="M244" i="1"/>
  <c r="N244" i="1"/>
  <c r="O244" i="1"/>
  <c r="P244" i="1"/>
  <c r="Q244" i="1"/>
  <c r="R244" i="1"/>
  <c r="S244" i="1"/>
  <c r="F245" i="1"/>
  <c r="G245" i="1"/>
  <c r="H245" i="1"/>
  <c r="I245" i="1"/>
  <c r="J245" i="1"/>
  <c r="K245" i="1"/>
  <c r="L245" i="1"/>
  <c r="M245" i="1"/>
  <c r="N245" i="1"/>
  <c r="O245" i="1"/>
  <c r="P245" i="1"/>
  <c r="Q245" i="1"/>
  <c r="R245" i="1"/>
  <c r="S245" i="1"/>
  <c r="F246" i="1"/>
  <c r="G246" i="1"/>
  <c r="H246" i="1"/>
  <c r="I246" i="1"/>
  <c r="J246" i="1"/>
  <c r="K246" i="1"/>
  <c r="L246" i="1"/>
  <c r="M246" i="1"/>
  <c r="N246" i="1"/>
  <c r="O246" i="1"/>
  <c r="P246" i="1"/>
  <c r="Q246" i="1"/>
  <c r="R246" i="1"/>
  <c r="S246" i="1"/>
  <c r="F247" i="1"/>
  <c r="G247" i="1"/>
  <c r="H247" i="1"/>
  <c r="I247" i="1"/>
  <c r="J247" i="1"/>
  <c r="K247" i="1"/>
  <c r="L247" i="1"/>
  <c r="M247" i="1"/>
  <c r="N247" i="1"/>
  <c r="O247" i="1"/>
  <c r="P247" i="1"/>
  <c r="Q247" i="1"/>
  <c r="R247" i="1"/>
  <c r="S247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F249" i="1"/>
  <c r="G249" i="1"/>
  <c r="H249" i="1"/>
  <c r="I249" i="1"/>
  <c r="J249" i="1"/>
  <c r="K249" i="1"/>
  <c r="L249" i="1"/>
  <c r="M249" i="1"/>
  <c r="N249" i="1"/>
  <c r="O249" i="1"/>
  <c r="P249" i="1"/>
  <c r="Q249" i="1"/>
  <c r="R249" i="1"/>
  <c r="S249" i="1"/>
  <c r="F250" i="1"/>
  <c r="G250" i="1"/>
  <c r="H250" i="1"/>
  <c r="I250" i="1"/>
  <c r="J250" i="1"/>
  <c r="K250" i="1"/>
  <c r="L250" i="1"/>
  <c r="M250" i="1"/>
  <c r="N250" i="1"/>
  <c r="O250" i="1"/>
  <c r="P250" i="1"/>
  <c r="Q250" i="1"/>
  <c r="R250" i="1"/>
  <c r="S250" i="1"/>
  <c r="F251" i="1"/>
  <c r="G251" i="1"/>
  <c r="H251" i="1"/>
  <c r="I251" i="1"/>
  <c r="J251" i="1"/>
  <c r="K251" i="1"/>
  <c r="L251" i="1"/>
  <c r="M251" i="1"/>
  <c r="N251" i="1"/>
  <c r="O251" i="1"/>
  <c r="P251" i="1"/>
  <c r="Q251" i="1"/>
  <c r="R251" i="1"/>
  <c r="S251" i="1"/>
  <c r="F252" i="1"/>
  <c r="G252" i="1"/>
  <c r="H252" i="1"/>
  <c r="I252" i="1"/>
  <c r="J252" i="1"/>
  <c r="K252" i="1"/>
  <c r="L252" i="1"/>
  <c r="M252" i="1"/>
  <c r="N252" i="1"/>
  <c r="O252" i="1"/>
  <c r="P252" i="1"/>
  <c r="Q252" i="1"/>
  <c r="R252" i="1"/>
  <c r="S252" i="1"/>
  <c r="F253" i="1"/>
  <c r="G253" i="1"/>
  <c r="H253" i="1"/>
  <c r="I253" i="1"/>
  <c r="J253" i="1"/>
  <c r="K253" i="1"/>
  <c r="L253" i="1"/>
  <c r="M253" i="1"/>
  <c r="N253" i="1"/>
  <c r="O253" i="1"/>
  <c r="P253" i="1"/>
  <c r="Q253" i="1"/>
  <c r="R253" i="1"/>
  <c r="S253" i="1"/>
  <c r="F254" i="1"/>
  <c r="G254" i="1"/>
  <c r="H254" i="1"/>
  <c r="I254" i="1"/>
  <c r="J254" i="1"/>
  <c r="K254" i="1"/>
  <c r="L254" i="1"/>
  <c r="M254" i="1"/>
  <c r="N254" i="1"/>
  <c r="O254" i="1"/>
  <c r="P254" i="1"/>
  <c r="Q254" i="1"/>
  <c r="R254" i="1"/>
  <c r="S254" i="1"/>
  <c r="F255" i="1"/>
  <c r="G255" i="1"/>
  <c r="H255" i="1"/>
  <c r="I255" i="1"/>
  <c r="J255" i="1"/>
  <c r="K255" i="1"/>
  <c r="L255" i="1"/>
  <c r="M255" i="1"/>
  <c r="N255" i="1"/>
  <c r="O255" i="1"/>
  <c r="P255" i="1"/>
  <c r="Q255" i="1"/>
  <c r="R255" i="1"/>
  <c r="S255" i="1"/>
  <c r="F256" i="1"/>
  <c r="G256" i="1"/>
  <c r="H256" i="1"/>
  <c r="I256" i="1"/>
  <c r="J256" i="1"/>
  <c r="K256" i="1"/>
  <c r="R256" i="1"/>
  <c r="F257" i="1"/>
  <c r="G257" i="1"/>
  <c r="H257" i="1"/>
  <c r="I257" i="1"/>
  <c r="R257" i="1"/>
  <c r="F258" i="1"/>
  <c r="G258" i="1"/>
  <c r="H258" i="1"/>
  <c r="R258" i="1"/>
  <c r="F259" i="1"/>
  <c r="G259" i="1"/>
  <c r="H259" i="1"/>
  <c r="R259" i="1"/>
  <c r="F260" i="1"/>
  <c r="G260" i="1"/>
  <c r="H260" i="1"/>
  <c r="R260" i="1"/>
  <c r="F261" i="1"/>
  <c r="G261" i="1"/>
  <c r="H261" i="1"/>
  <c r="R261" i="1"/>
  <c r="F262" i="1"/>
  <c r="G262" i="1"/>
  <c r="H262" i="1"/>
  <c r="R262" i="1"/>
  <c r="F263" i="1"/>
  <c r="G263" i="1"/>
  <c r="H263" i="1"/>
  <c r="R263" i="1"/>
  <c r="F264" i="1"/>
  <c r="G264" i="1"/>
  <c r="H264" i="1"/>
  <c r="R264" i="1"/>
  <c r="F265" i="1"/>
  <c r="G265" i="1"/>
  <c r="H265" i="1"/>
  <c r="I265" i="1"/>
  <c r="R265" i="1"/>
  <c r="F266" i="1"/>
  <c r="G266" i="1"/>
  <c r="H266" i="1"/>
  <c r="R266" i="1"/>
  <c r="F267" i="1"/>
  <c r="G267" i="1"/>
  <c r="H267" i="1"/>
  <c r="R267" i="1"/>
  <c r="F268" i="1"/>
  <c r="G268" i="1"/>
  <c r="H268" i="1"/>
  <c r="R268" i="1"/>
  <c r="F269" i="1"/>
  <c r="G269" i="1"/>
  <c r="H269" i="1"/>
  <c r="R269" i="1"/>
  <c r="F270" i="1"/>
  <c r="G270" i="1"/>
  <c r="H270" i="1"/>
  <c r="R270" i="1"/>
  <c r="F271" i="1"/>
  <c r="G271" i="1"/>
  <c r="H271" i="1"/>
  <c r="R271" i="1"/>
  <c r="F272" i="1"/>
  <c r="G272" i="1"/>
  <c r="H272" i="1"/>
  <c r="R272" i="1"/>
  <c r="F273" i="1"/>
  <c r="G273" i="1"/>
  <c r="H273" i="1"/>
  <c r="R273" i="1"/>
  <c r="F274" i="1"/>
  <c r="G274" i="1"/>
  <c r="H274" i="1"/>
  <c r="R274" i="1"/>
  <c r="F275" i="1"/>
  <c r="G275" i="1"/>
  <c r="H275" i="1"/>
  <c r="I275" i="1"/>
  <c r="R275" i="1"/>
  <c r="F276" i="1"/>
  <c r="G276" i="1"/>
  <c r="H276" i="1"/>
  <c r="R276" i="1"/>
  <c r="F277" i="1"/>
  <c r="G277" i="1"/>
  <c r="H277" i="1"/>
  <c r="R277" i="1"/>
  <c r="F278" i="1"/>
  <c r="G278" i="1"/>
  <c r="H278" i="1"/>
  <c r="R278" i="1"/>
  <c r="F279" i="1"/>
  <c r="G279" i="1"/>
  <c r="H279" i="1"/>
  <c r="I279" i="1"/>
  <c r="R279" i="1"/>
  <c r="F280" i="1"/>
  <c r="G280" i="1"/>
  <c r="H280" i="1"/>
  <c r="I280" i="1"/>
  <c r="R280" i="1"/>
  <c r="F281" i="1"/>
  <c r="G281" i="1"/>
  <c r="H281" i="1"/>
  <c r="I281" i="1"/>
  <c r="R281" i="1"/>
  <c r="F282" i="1"/>
  <c r="G282" i="1"/>
  <c r="H282" i="1"/>
  <c r="I282" i="1"/>
  <c r="R282" i="1"/>
  <c r="F283" i="1"/>
  <c r="G283" i="1"/>
  <c r="H283" i="1"/>
  <c r="R283" i="1"/>
  <c r="F284" i="1"/>
  <c r="G284" i="1"/>
  <c r="H284" i="1"/>
  <c r="R284" i="1"/>
  <c r="F285" i="1"/>
  <c r="G285" i="1"/>
  <c r="H285" i="1"/>
  <c r="R285" i="1"/>
  <c r="F286" i="1"/>
  <c r="G286" i="1"/>
  <c r="H286" i="1"/>
  <c r="I286" i="1"/>
  <c r="J286" i="1"/>
  <c r="K286" i="1"/>
  <c r="L286" i="1"/>
  <c r="M286" i="1"/>
  <c r="N286" i="1"/>
  <c r="O286" i="1"/>
  <c r="P286" i="1"/>
  <c r="Q286" i="1"/>
  <c r="R286" i="1"/>
  <c r="S286" i="1"/>
  <c r="F287" i="1"/>
  <c r="G287" i="1"/>
  <c r="H287" i="1"/>
  <c r="I287" i="1"/>
  <c r="J287" i="1"/>
  <c r="K287" i="1"/>
  <c r="L287" i="1"/>
  <c r="M287" i="1"/>
  <c r="N287" i="1"/>
  <c r="O287" i="1"/>
  <c r="P287" i="1"/>
  <c r="Q287" i="1"/>
  <c r="R287" i="1"/>
  <c r="S287" i="1"/>
  <c r="F288" i="1"/>
  <c r="G288" i="1"/>
  <c r="H288" i="1"/>
  <c r="I288" i="1"/>
  <c r="J288" i="1"/>
  <c r="K288" i="1"/>
  <c r="L288" i="1"/>
  <c r="M288" i="1"/>
  <c r="N288" i="1"/>
  <c r="O288" i="1"/>
  <c r="P288" i="1"/>
  <c r="Q288" i="1"/>
  <c r="R288" i="1"/>
  <c r="S288" i="1"/>
  <c r="F289" i="1"/>
  <c r="G289" i="1"/>
  <c r="H289" i="1"/>
  <c r="I289" i="1"/>
  <c r="J289" i="1"/>
  <c r="K289" i="1"/>
  <c r="L289" i="1"/>
  <c r="M289" i="1"/>
  <c r="N289" i="1"/>
  <c r="O289" i="1"/>
  <c r="P289" i="1"/>
  <c r="Q289" i="1"/>
  <c r="R289" i="1"/>
  <c r="S289" i="1"/>
  <c r="F290" i="1"/>
  <c r="G290" i="1"/>
  <c r="H290" i="1"/>
  <c r="I290" i="1"/>
  <c r="J290" i="1"/>
  <c r="K290" i="1"/>
  <c r="L290" i="1"/>
  <c r="M290" i="1"/>
  <c r="N290" i="1"/>
  <c r="O290" i="1"/>
  <c r="P290" i="1"/>
  <c r="Q290" i="1"/>
  <c r="R290" i="1"/>
  <c r="S290" i="1"/>
  <c r="F291" i="1"/>
  <c r="G291" i="1"/>
  <c r="H291" i="1"/>
  <c r="I291" i="1"/>
  <c r="J291" i="1"/>
  <c r="K291" i="1"/>
  <c r="L291" i="1"/>
  <c r="M291" i="1"/>
  <c r="N291" i="1"/>
  <c r="O291" i="1"/>
  <c r="P291" i="1"/>
  <c r="Q291" i="1"/>
  <c r="R291" i="1"/>
  <c r="S291" i="1"/>
  <c r="F292" i="1"/>
  <c r="G292" i="1"/>
  <c r="H292" i="1"/>
  <c r="I292" i="1"/>
  <c r="J292" i="1"/>
  <c r="K292" i="1"/>
  <c r="L292" i="1"/>
  <c r="M292" i="1"/>
  <c r="N292" i="1"/>
  <c r="O292" i="1"/>
  <c r="P292" i="1"/>
  <c r="Q292" i="1"/>
  <c r="R292" i="1"/>
  <c r="S292" i="1"/>
  <c r="F293" i="1"/>
  <c r="G293" i="1"/>
  <c r="H293" i="1"/>
  <c r="I293" i="1"/>
  <c r="J293" i="1"/>
  <c r="K293" i="1"/>
  <c r="L293" i="1"/>
  <c r="M293" i="1"/>
  <c r="N293" i="1"/>
  <c r="O293" i="1"/>
  <c r="P293" i="1"/>
  <c r="Q293" i="1"/>
  <c r="R293" i="1"/>
  <c r="S293" i="1"/>
  <c r="F294" i="1"/>
  <c r="G294" i="1"/>
  <c r="H294" i="1"/>
  <c r="I294" i="1"/>
  <c r="J294" i="1"/>
  <c r="K294" i="1"/>
  <c r="L294" i="1"/>
  <c r="M294" i="1"/>
  <c r="N294" i="1"/>
  <c r="O294" i="1"/>
  <c r="P294" i="1"/>
  <c r="Q294" i="1"/>
  <c r="R294" i="1"/>
  <c r="S294" i="1"/>
  <c r="F295" i="1"/>
  <c r="G295" i="1"/>
  <c r="H295" i="1"/>
  <c r="I295" i="1"/>
  <c r="J295" i="1"/>
  <c r="K295" i="1"/>
  <c r="L295" i="1"/>
  <c r="M295" i="1"/>
  <c r="N295" i="1"/>
  <c r="O295" i="1"/>
  <c r="P295" i="1"/>
  <c r="Q295" i="1"/>
  <c r="R295" i="1"/>
  <c r="S295" i="1"/>
  <c r="F296" i="1"/>
  <c r="G296" i="1"/>
  <c r="H296" i="1"/>
  <c r="I296" i="1"/>
  <c r="J296" i="1"/>
  <c r="K296" i="1"/>
  <c r="L296" i="1"/>
  <c r="M296" i="1"/>
  <c r="N296" i="1"/>
  <c r="O296" i="1"/>
  <c r="P296" i="1"/>
  <c r="Q296" i="1"/>
  <c r="R296" i="1"/>
  <c r="S296" i="1"/>
  <c r="F297" i="1"/>
  <c r="G297" i="1"/>
  <c r="H297" i="1"/>
  <c r="I297" i="1"/>
  <c r="J297" i="1"/>
  <c r="K297" i="1"/>
  <c r="L297" i="1"/>
  <c r="M297" i="1"/>
  <c r="N297" i="1"/>
  <c r="O297" i="1"/>
  <c r="P297" i="1"/>
  <c r="Q297" i="1"/>
  <c r="R297" i="1"/>
  <c r="S297" i="1"/>
  <c r="F298" i="1"/>
  <c r="G298" i="1"/>
  <c r="H298" i="1"/>
  <c r="I298" i="1"/>
  <c r="J298" i="1"/>
  <c r="K298" i="1"/>
  <c r="L298" i="1"/>
  <c r="M298" i="1"/>
  <c r="N298" i="1"/>
  <c r="O298" i="1"/>
  <c r="P298" i="1"/>
  <c r="Q298" i="1"/>
  <c r="R298" i="1"/>
  <c r="S298" i="1"/>
  <c r="F299" i="1"/>
  <c r="G299" i="1"/>
  <c r="H299" i="1"/>
  <c r="I299" i="1"/>
  <c r="J299" i="1"/>
  <c r="K299" i="1"/>
  <c r="L299" i="1"/>
  <c r="M299" i="1"/>
  <c r="N299" i="1"/>
  <c r="O299" i="1"/>
  <c r="P299" i="1"/>
  <c r="Q299" i="1"/>
  <c r="R299" i="1"/>
  <c r="S299" i="1"/>
  <c r="F300" i="1"/>
  <c r="G300" i="1"/>
  <c r="H300" i="1"/>
  <c r="I300" i="1"/>
  <c r="J300" i="1"/>
  <c r="K300" i="1"/>
  <c r="L300" i="1"/>
  <c r="M300" i="1"/>
  <c r="N300" i="1"/>
  <c r="O300" i="1"/>
  <c r="P300" i="1"/>
  <c r="Q300" i="1"/>
  <c r="R300" i="1"/>
  <c r="S300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F302" i="1"/>
  <c r="G302" i="1"/>
  <c r="H302" i="1"/>
  <c r="I302" i="1"/>
  <c r="J302" i="1"/>
  <c r="K302" i="1"/>
  <c r="L302" i="1"/>
  <c r="M302" i="1"/>
  <c r="N302" i="1"/>
  <c r="O302" i="1"/>
  <c r="P302" i="1"/>
  <c r="Q302" i="1"/>
  <c r="R302" i="1"/>
  <c r="S302" i="1"/>
  <c r="F303" i="1"/>
  <c r="G303" i="1"/>
  <c r="H303" i="1"/>
  <c r="I303" i="1"/>
  <c r="J303" i="1"/>
  <c r="K303" i="1"/>
  <c r="L303" i="1"/>
  <c r="M303" i="1"/>
  <c r="N303" i="1"/>
  <c r="O303" i="1"/>
  <c r="P303" i="1"/>
  <c r="Q303" i="1"/>
  <c r="R303" i="1"/>
  <c r="S303" i="1"/>
  <c r="F304" i="1"/>
  <c r="G304" i="1"/>
  <c r="H304" i="1"/>
  <c r="I304" i="1"/>
  <c r="J304" i="1"/>
  <c r="K304" i="1"/>
  <c r="L304" i="1"/>
  <c r="M304" i="1"/>
  <c r="N304" i="1"/>
  <c r="O304" i="1"/>
  <c r="P304" i="1"/>
  <c r="Q304" i="1"/>
  <c r="R304" i="1"/>
  <c r="S304" i="1"/>
  <c r="F305" i="1"/>
  <c r="G305" i="1"/>
  <c r="H305" i="1"/>
  <c r="I305" i="1"/>
  <c r="J305" i="1"/>
  <c r="K305" i="1"/>
  <c r="L305" i="1"/>
  <c r="M305" i="1"/>
  <c r="N305" i="1"/>
  <c r="O305" i="1"/>
  <c r="P305" i="1"/>
  <c r="Q305" i="1"/>
  <c r="R305" i="1"/>
  <c r="S305" i="1"/>
  <c r="F306" i="1"/>
  <c r="G306" i="1"/>
  <c r="H306" i="1"/>
  <c r="I306" i="1"/>
  <c r="J306" i="1"/>
  <c r="K306" i="1"/>
  <c r="L306" i="1"/>
  <c r="M306" i="1"/>
  <c r="N306" i="1"/>
  <c r="O306" i="1"/>
  <c r="P306" i="1"/>
  <c r="Q306" i="1"/>
  <c r="R306" i="1"/>
  <c r="S306" i="1"/>
  <c r="F307" i="1"/>
  <c r="G307" i="1"/>
  <c r="H307" i="1"/>
  <c r="I307" i="1"/>
  <c r="J307" i="1"/>
  <c r="K307" i="1"/>
  <c r="L307" i="1"/>
  <c r="M307" i="1"/>
  <c r="N307" i="1"/>
  <c r="O307" i="1"/>
  <c r="P307" i="1"/>
  <c r="Q307" i="1"/>
  <c r="R307" i="1"/>
  <c r="S307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F309" i="1"/>
  <c r="G309" i="1"/>
  <c r="H309" i="1"/>
  <c r="I309" i="1"/>
  <c r="J309" i="1"/>
  <c r="K309" i="1"/>
  <c r="L309" i="1"/>
  <c r="M309" i="1"/>
  <c r="N309" i="1"/>
  <c r="O309" i="1"/>
  <c r="P309" i="1"/>
  <c r="Q309" i="1"/>
  <c r="R309" i="1"/>
  <c r="S309" i="1"/>
  <c r="F310" i="1"/>
  <c r="G310" i="1"/>
  <c r="H310" i="1"/>
  <c r="I310" i="1"/>
  <c r="J310" i="1"/>
  <c r="K310" i="1"/>
  <c r="L310" i="1"/>
  <c r="M310" i="1"/>
  <c r="N310" i="1"/>
  <c r="O310" i="1"/>
  <c r="P310" i="1"/>
  <c r="Q310" i="1"/>
  <c r="R310" i="1"/>
  <c r="S310" i="1"/>
  <c r="F311" i="1"/>
  <c r="G311" i="1"/>
  <c r="H311" i="1"/>
  <c r="I311" i="1"/>
  <c r="J311" i="1"/>
  <c r="K311" i="1"/>
  <c r="L311" i="1"/>
  <c r="M311" i="1"/>
  <c r="N311" i="1"/>
  <c r="O311" i="1"/>
  <c r="P311" i="1"/>
  <c r="Q311" i="1"/>
  <c r="R311" i="1"/>
  <c r="S311" i="1"/>
  <c r="F312" i="1"/>
  <c r="G312" i="1"/>
  <c r="H312" i="1"/>
  <c r="I312" i="1"/>
  <c r="J312" i="1"/>
  <c r="K312" i="1"/>
  <c r="L312" i="1"/>
  <c r="M312" i="1"/>
  <c r="N312" i="1"/>
  <c r="O312" i="1"/>
  <c r="P312" i="1"/>
  <c r="Q312" i="1"/>
  <c r="R312" i="1"/>
  <c r="S312" i="1"/>
  <c r="F313" i="1"/>
  <c r="G313" i="1"/>
  <c r="H313" i="1"/>
  <c r="I313" i="1"/>
  <c r="J313" i="1"/>
  <c r="K313" i="1"/>
  <c r="L313" i="1"/>
  <c r="M313" i="1"/>
  <c r="N313" i="1"/>
  <c r="O313" i="1"/>
  <c r="P313" i="1"/>
  <c r="Q313" i="1"/>
  <c r="R313" i="1"/>
  <c r="S313" i="1"/>
  <c r="F314" i="1"/>
  <c r="G314" i="1"/>
  <c r="H314" i="1"/>
  <c r="I314" i="1"/>
  <c r="J314" i="1"/>
  <c r="K314" i="1"/>
  <c r="L314" i="1"/>
  <c r="M314" i="1"/>
  <c r="N314" i="1"/>
  <c r="O314" i="1"/>
  <c r="P314" i="1"/>
  <c r="Q314" i="1"/>
  <c r="R314" i="1"/>
  <c r="F315" i="1"/>
  <c r="G315" i="1"/>
  <c r="H315" i="1"/>
  <c r="R315" i="1"/>
  <c r="F316" i="1"/>
  <c r="G316" i="1"/>
  <c r="H316" i="1"/>
  <c r="I316" i="1"/>
  <c r="R316" i="1"/>
  <c r="F317" i="1"/>
  <c r="G317" i="1"/>
  <c r="H317" i="1"/>
  <c r="I317" i="1"/>
  <c r="R317" i="1"/>
  <c r="F318" i="1"/>
  <c r="G318" i="1"/>
  <c r="H318" i="1"/>
  <c r="R318" i="1"/>
  <c r="F319" i="1"/>
  <c r="G319" i="1"/>
  <c r="H319" i="1"/>
  <c r="I319" i="1"/>
  <c r="R319" i="1"/>
  <c r="F320" i="1"/>
  <c r="G320" i="1"/>
  <c r="H320" i="1"/>
  <c r="R320" i="1"/>
  <c r="F321" i="1"/>
  <c r="G321" i="1"/>
  <c r="H321" i="1"/>
  <c r="R321" i="1"/>
  <c r="F322" i="1"/>
  <c r="G322" i="1"/>
  <c r="H322" i="1"/>
  <c r="R322" i="1"/>
  <c r="F323" i="1"/>
  <c r="G323" i="1"/>
  <c r="H323" i="1"/>
  <c r="R323" i="1"/>
  <c r="F324" i="1"/>
  <c r="G324" i="1"/>
  <c r="H324" i="1"/>
  <c r="R324" i="1"/>
  <c r="F325" i="1"/>
  <c r="G325" i="1"/>
  <c r="H325" i="1"/>
  <c r="R325" i="1"/>
  <c r="F326" i="1"/>
  <c r="G326" i="1"/>
  <c r="H326" i="1"/>
  <c r="R326" i="1"/>
  <c r="F327" i="1"/>
  <c r="G327" i="1"/>
  <c r="H327" i="1"/>
  <c r="R327" i="1"/>
  <c r="F328" i="1"/>
  <c r="G328" i="1"/>
  <c r="H328" i="1"/>
  <c r="I328" i="1"/>
  <c r="R328" i="1"/>
  <c r="F329" i="1"/>
  <c r="G329" i="1"/>
  <c r="H329" i="1"/>
  <c r="R329" i="1"/>
  <c r="F330" i="1"/>
  <c r="G330" i="1"/>
  <c r="H330" i="1"/>
  <c r="R330" i="1"/>
  <c r="F331" i="1"/>
  <c r="G331" i="1"/>
  <c r="H331" i="1"/>
  <c r="R331" i="1"/>
  <c r="F332" i="1"/>
  <c r="G332" i="1"/>
  <c r="H332" i="1"/>
  <c r="I332" i="1"/>
  <c r="R332" i="1"/>
  <c r="F333" i="1"/>
  <c r="G333" i="1"/>
  <c r="H333" i="1"/>
  <c r="R333" i="1"/>
  <c r="F334" i="1"/>
  <c r="G334" i="1"/>
  <c r="H334" i="1"/>
  <c r="I334" i="1"/>
  <c r="R334" i="1"/>
  <c r="F335" i="1"/>
  <c r="G335" i="1"/>
  <c r="H335" i="1"/>
  <c r="I335" i="1"/>
  <c r="R335" i="1"/>
  <c r="F336" i="1"/>
  <c r="G336" i="1"/>
  <c r="H336" i="1"/>
  <c r="R336" i="1"/>
  <c r="F337" i="1"/>
  <c r="G337" i="1"/>
  <c r="H337" i="1"/>
  <c r="R337" i="1"/>
  <c r="F338" i="1"/>
  <c r="G338" i="1"/>
  <c r="H338" i="1"/>
  <c r="R338" i="1"/>
  <c r="F339" i="1"/>
  <c r="G339" i="1"/>
  <c r="H339" i="1"/>
  <c r="R339" i="1"/>
  <c r="F340" i="1"/>
  <c r="G340" i="1"/>
  <c r="H340" i="1"/>
  <c r="I340" i="1"/>
  <c r="R340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F345" i="1"/>
  <c r="G345" i="1"/>
  <c r="H345" i="1"/>
  <c r="I345" i="1"/>
  <c r="J345" i="1"/>
  <c r="K345" i="1"/>
  <c r="L345" i="1"/>
  <c r="M345" i="1"/>
  <c r="N345" i="1"/>
  <c r="O345" i="1"/>
  <c r="P345" i="1"/>
  <c r="Q345" i="1"/>
  <c r="R345" i="1"/>
  <c r="S345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F357" i="1"/>
  <c r="G357" i="1"/>
  <c r="H357" i="1"/>
  <c r="I357" i="1"/>
  <c r="J357" i="1"/>
  <c r="K357" i="1"/>
  <c r="L357" i="1"/>
  <c r="M357" i="1"/>
  <c r="N357" i="1"/>
  <c r="O357" i="1"/>
  <c r="P357" i="1"/>
  <c r="Q357" i="1"/>
  <c r="R357" i="1"/>
  <c r="S357" i="1"/>
  <c r="F358" i="1"/>
  <c r="G358" i="1"/>
  <c r="H358" i="1"/>
  <c r="I358" i="1"/>
  <c r="J358" i="1"/>
  <c r="K358" i="1"/>
  <c r="L358" i="1"/>
  <c r="M358" i="1"/>
  <c r="N358" i="1"/>
  <c r="O358" i="1"/>
  <c r="P358" i="1"/>
  <c r="Q358" i="1"/>
  <c r="R358" i="1"/>
  <c r="S358" i="1"/>
  <c r="F359" i="1"/>
  <c r="G359" i="1"/>
  <c r="H359" i="1"/>
  <c r="I359" i="1"/>
  <c r="J359" i="1"/>
  <c r="K359" i="1"/>
  <c r="L359" i="1"/>
  <c r="M359" i="1"/>
  <c r="N359" i="1"/>
  <c r="O359" i="1"/>
  <c r="P359" i="1"/>
  <c r="Q359" i="1"/>
  <c r="R359" i="1"/>
  <c r="S359" i="1"/>
  <c r="F360" i="1"/>
  <c r="G360" i="1"/>
  <c r="H360" i="1"/>
  <c r="I360" i="1"/>
  <c r="J360" i="1"/>
  <c r="K360" i="1"/>
  <c r="L360" i="1"/>
  <c r="M360" i="1"/>
  <c r="N360" i="1"/>
  <c r="O360" i="1"/>
  <c r="P360" i="1"/>
  <c r="Q360" i="1"/>
  <c r="R360" i="1"/>
  <c r="S360" i="1"/>
  <c r="F361" i="1"/>
  <c r="G361" i="1"/>
  <c r="H361" i="1"/>
  <c r="I361" i="1"/>
  <c r="J361" i="1"/>
  <c r="K361" i="1"/>
  <c r="L361" i="1"/>
  <c r="M361" i="1"/>
  <c r="N361" i="1"/>
  <c r="O361" i="1"/>
  <c r="P361" i="1"/>
  <c r="Q361" i="1"/>
  <c r="R361" i="1"/>
  <c r="S361" i="1"/>
  <c r="F362" i="1"/>
  <c r="G362" i="1"/>
  <c r="H362" i="1"/>
  <c r="I362" i="1"/>
  <c r="J362" i="1"/>
  <c r="K362" i="1"/>
  <c r="L362" i="1"/>
  <c r="M362" i="1"/>
  <c r="N362" i="1"/>
  <c r="O362" i="1"/>
  <c r="P362" i="1"/>
  <c r="Q362" i="1"/>
  <c r="R362" i="1"/>
  <c r="S362" i="1"/>
  <c r="F363" i="1"/>
  <c r="G363" i="1"/>
  <c r="H363" i="1"/>
  <c r="I363" i="1"/>
  <c r="J363" i="1"/>
  <c r="K363" i="1"/>
  <c r="L363" i="1"/>
  <c r="M363" i="1"/>
  <c r="N363" i="1"/>
  <c r="O363" i="1"/>
  <c r="P363" i="1"/>
  <c r="Q363" i="1"/>
  <c r="R363" i="1"/>
  <c r="S363" i="1"/>
  <c r="F364" i="1"/>
  <c r="G364" i="1"/>
  <c r="H364" i="1"/>
  <c r="I364" i="1"/>
  <c r="J364" i="1"/>
  <c r="K364" i="1"/>
  <c r="L364" i="1"/>
  <c r="M364" i="1"/>
  <c r="N364" i="1"/>
  <c r="O364" i="1"/>
  <c r="P364" i="1"/>
  <c r="Q364" i="1"/>
  <c r="R364" i="1"/>
  <c r="S364" i="1"/>
  <c r="F365" i="1"/>
  <c r="G365" i="1"/>
  <c r="H365" i="1"/>
  <c r="I365" i="1"/>
  <c r="J365" i="1"/>
  <c r="K365" i="1"/>
  <c r="L365" i="1"/>
  <c r="M365" i="1"/>
  <c r="N365" i="1"/>
  <c r="O365" i="1"/>
  <c r="P365" i="1"/>
  <c r="Q365" i="1"/>
  <c r="R365" i="1"/>
  <c r="S365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F367" i="1"/>
  <c r="G367" i="1"/>
  <c r="H367" i="1"/>
  <c r="I367" i="1"/>
  <c r="J367" i="1"/>
  <c r="K367" i="1"/>
  <c r="L367" i="1"/>
  <c r="M367" i="1"/>
  <c r="N367" i="1"/>
  <c r="O367" i="1"/>
  <c r="P367" i="1"/>
  <c r="Q367" i="1"/>
  <c r="R367" i="1"/>
  <c r="S367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F369" i="1"/>
  <c r="G369" i="1"/>
  <c r="H369" i="1"/>
  <c r="I369" i="1"/>
  <c r="J369" i="1"/>
  <c r="K369" i="1"/>
  <c r="L369" i="1"/>
  <c r="M369" i="1"/>
  <c r="N369" i="1"/>
  <c r="O369" i="1"/>
  <c r="P369" i="1"/>
  <c r="Q369" i="1"/>
  <c r="R369" i="1"/>
  <c r="S369" i="1"/>
  <c r="F370" i="1"/>
  <c r="G370" i="1"/>
  <c r="H370" i="1"/>
  <c r="I370" i="1"/>
  <c r="J370" i="1"/>
  <c r="K370" i="1"/>
  <c r="L370" i="1"/>
  <c r="M370" i="1"/>
  <c r="N370" i="1"/>
  <c r="O370" i="1"/>
  <c r="P370" i="1"/>
  <c r="Q370" i="1"/>
  <c r="R370" i="1"/>
  <c r="S370" i="1"/>
  <c r="F371" i="1"/>
  <c r="G371" i="1"/>
  <c r="H371" i="1"/>
  <c r="I371" i="1"/>
  <c r="J371" i="1"/>
  <c r="K371" i="1"/>
  <c r="L371" i="1"/>
  <c r="M371" i="1"/>
  <c r="N371" i="1"/>
  <c r="O371" i="1"/>
  <c r="P371" i="1"/>
  <c r="Q371" i="1"/>
  <c r="R371" i="1"/>
  <c r="S371" i="1"/>
  <c r="F372" i="1"/>
  <c r="G372" i="1"/>
  <c r="H372" i="1"/>
  <c r="I372" i="1"/>
  <c r="J372" i="1"/>
  <c r="K372" i="1"/>
  <c r="L372" i="1"/>
  <c r="M372" i="1"/>
  <c r="N372" i="1"/>
  <c r="O372" i="1"/>
  <c r="P372" i="1"/>
  <c r="Q372" i="1"/>
  <c r="R372" i="1"/>
  <c r="S372" i="1"/>
  <c r="D6" i="1"/>
  <c r="C6" i="1"/>
  <c r="B6" i="1"/>
  <c r="A7" i="1"/>
  <c r="A6" i="1"/>
  <c r="R6" i="1"/>
  <c r="G6" i="1"/>
  <c r="J44" i="1" l="1"/>
  <c r="K44" i="1" s="1"/>
  <c r="L44" i="1"/>
  <c r="J45" i="1"/>
  <c r="K45" i="1" s="1"/>
  <c r="L45" i="1" s="1"/>
  <c r="I48" i="1"/>
  <c r="J48" i="1" s="1"/>
  <c r="K48" i="1" s="1"/>
  <c r="L48" i="1"/>
  <c r="I49" i="1"/>
  <c r="J49" i="1" s="1"/>
  <c r="K49" i="1" s="1"/>
  <c r="L49" i="1"/>
  <c r="J51" i="1"/>
  <c r="K51" i="1" s="1"/>
  <c r="L51" i="1" s="1"/>
  <c r="I55" i="1"/>
  <c r="J55" i="1" s="1"/>
  <c r="K55" i="1" s="1"/>
  <c r="L55" i="1"/>
  <c r="I58" i="1"/>
  <c r="J58" i="1" s="1"/>
  <c r="K58" i="1" s="1"/>
  <c r="L58" i="1" s="1"/>
  <c r="M58" i="1"/>
  <c r="O58" i="1"/>
  <c r="J59" i="1"/>
  <c r="K59" i="1" s="1"/>
  <c r="L59" i="1" s="1"/>
  <c r="I60" i="1"/>
  <c r="J60" i="1" s="1"/>
  <c r="K60" i="1" s="1"/>
  <c r="L60" i="1"/>
  <c r="I62" i="1"/>
  <c r="J62" i="1" s="1"/>
  <c r="K62" i="1" s="1"/>
  <c r="L62" i="1" s="1"/>
  <c r="N62" i="1" s="1"/>
  <c r="M62" i="1"/>
  <c r="M107" i="1"/>
  <c r="O107" i="1"/>
  <c r="I108" i="1"/>
  <c r="J108" i="1" s="1"/>
  <c r="K108" i="1"/>
  <c r="L108" i="1" s="1"/>
  <c r="O108" i="1" s="1"/>
  <c r="N108" i="1"/>
  <c r="I112" i="1"/>
  <c r="J112" i="1" s="1"/>
  <c r="K112" i="1" s="1"/>
  <c r="I114" i="1"/>
  <c r="J114" i="1" s="1"/>
  <c r="K114" i="1"/>
  <c r="L114" i="1" s="1"/>
  <c r="N114" i="1"/>
  <c r="I117" i="1"/>
  <c r="J117" i="1" s="1"/>
  <c r="K117" i="1"/>
  <c r="L117" i="1" s="1"/>
  <c r="N117" i="1"/>
  <c r="I118" i="1"/>
  <c r="J118" i="1" s="1"/>
  <c r="K118" i="1"/>
  <c r="L118" i="1" s="1"/>
  <c r="M118" i="1"/>
  <c r="I121" i="1"/>
  <c r="J121" i="1" s="1"/>
  <c r="K121" i="1" s="1"/>
  <c r="L121" i="1"/>
  <c r="I123" i="1"/>
  <c r="J123" i="1" s="1"/>
  <c r="K123" i="1" s="1"/>
  <c r="L123" i="1"/>
  <c r="I125" i="1"/>
  <c r="J125" i="1" s="1"/>
  <c r="K125" i="1"/>
  <c r="L125" i="1" s="1"/>
  <c r="O125" i="1" s="1"/>
  <c r="N125" i="1"/>
  <c r="P125" i="1"/>
  <c r="J127" i="1"/>
  <c r="K127" i="1" s="1"/>
  <c r="L127" i="1"/>
  <c r="I128" i="1"/>
  <c r="J128" i="1" s="1"/>
  <c r="K128" i="1" s="1"/>
  <c r="L128" i="1" s="1"/>
  <c r="O128" i="1" s="1"/>
  <c r="N128" i="1"/>
  <c r="P128" i="1"/>
  <c r="I132" i="1"/>
  <c r="J132" i="1" s="1"/>
  <c r="K132" i="1" s="1"/>
  <c r="L132" i="1"/>
  <c r="I135" i="1"/>
  <c r="J135" i="1" s="1"/>
  <c r="K135" i="1" s="1"/>
  <c r="L135" i="1"/>
  <c r="I138" i="1"/>
  <c r="J138" i="1" s="1"/>
  <c r="K138" i="1" s="1"/>
  <c r="I140" i="1"/>
  <c r="J140" i="1" s="1"/>
  <c r="K140" i="1" s="1"/>
  <c r="L140" i="1" s="1"/>
  <c r="O140" i="1" s="1"/>
  <c r="M140" i="1"/>
  <c r="P140" i="1"/>
  <c r="I144" i="1"/>
  <c r="J144" i="1" s="1"/>
  <c r="K144" i="1" s="1"/>
  <c r="L144" i="1" s="1"/>
  <c r="O144" i="1" s="1"/>
  <c r="M144" i="1"/>
  <c r="I145" i="1"/>
  <c r="J145" i="1" s="1"/>
  <c r="K145" i="1" s="1"/>
  <c r="L145" i="1"/>
  <c r="I148" i="1"/>
  <c r="J148" i="1" s="1"/>
  <c r="K148" i="1" s="1"/>
  <c r="L148" i="1" s="1"/>
  <c r="M148" i="1"/>
  <c r="I152" i="1"/>
  <c r="J152" i="1" s="1"/>
  <c r="K152" i="1"/>
  <c r="L152" i="1" s="1"/>
  <c r="M152" i="1"/>
  <c r="P152" i="1"/>
  <c r="I153" i="1"/>
  <c r="J153" i="1" s="1"/>
  <c r="K153" i="1" s="1"/>
  <c r="L153" i="1" s="1"/>
  <c r="O153" i="1" s="1"/>
  <c r="N153" i="1"/>
  <c r="I154" i="1"/>
  <c r="J154" i="1" s="1"/>
  <c r="K154" i="1"/>
  <c r="L154" i="1" s="1"/>
  <c r="O154" i="1" s="1"/>
  <c r="N154" i="1"/>
  <c r="I156" i="1"/>
  <c r="J156" i="1" s="1"/>
  <c r="K156" i="1" s="1"/>
  <c r="I159" i="1"/>
  <c r="J159" i="1" s="1"/>
  <c r="K159" i="1" s="1"/>
  <c r="L159" i="1" s="1"/>
  <c r="M159" i="1"/>
  <c r="O159" i="1"/>
  <c r="I160" i="1"/>
  <c r="J160" i="1" s="1"/>
  <c r="K160" i="1" s="1"/>
  <c r="L160" i="1" s="1"/>
  <c r="M160" i="1"/>
  <c r="O160" i="1"/>
  <c r="I162" i="1"/>
  <c r="J162" i="1" s="1"/>
  <c r="K162" i="1" s="1"/>
  <c r="L162" i="1" s="1"/>
  <c r="O162" i="1" s="1"/>
  <c r="M162" i="1"/>
  <c r="P162" i="1"/>
  <c r="I167" i="1"/>
  <c r="J167" i="1" s="1"/>
  <c r="K167" i="1" s="1"/>
  <c r="L167" i="1"/>
  <c r="I169" i="1"/>
  <c r="J169" i="1" s="1"/>
  <c r="K169" i="1" s="1"/>
  <c r="J170" i="1"/>
  <c r="K170" i="1" s="1"/>
  <c r="L170" i="1" s="1"/>
  <c r="M170" i="1"/>
  <c r="O170" i="1"/>
  <c r="I172" i="1"/>
  <c r="J172" i="1" s="1"/>
  <c r="K172" i="1" s="1"/>
  <c r="L172" i="1" s="1"/>
  <c r="O172" i="1" s="1"/>
  <c r="N172" i="1"/>
  <c r="P172" i="1"/>
  <c r="J195" i="1"/>
  <c r="K195" i="1" s="1"/>
  <c r="L195" i="1" s="1"/>
  <c r="M195" i="1"/>
  <c r="O195" i="1"/>
  <c r="I197" i="1"/>
  <c r="J197" i="1" s="1"/>
  <c r="K197" i="1" s="1"/>
  <c r="J199" i="1"/>
  <c r="K199" i="1" s="1"/>
  <c r="I200" i="1"/>
  <c r="J200" i="1" s="1"/>
  <c r="K200" i="1" s="1"/>
  <c r="I211" i="1"/>
  <c r="J211" i="1" s="1"/>
  <c r="I214" i="1"/>
  <c r="J214" i="1" s="1"/>
  <c r="I215" i="1"/>
  <c r="J215" i="1" s="1"/>
  <c r="K215" i="1"/>
  <c r="L215" i="1" s="1"/>
  <c r="N215" i="1"/>
  <c r="P215" i="1"/>
  <c r="I220" i="1"/>
  <c r="J220" i="1" s="1"/>
  <c r="K220" i="1" s="1"/>
  <c r="L220" i="1" s="1"/>
  <c r="M220" i="1"/>
  <c r="O220" i="1"/>
  <c r="P220" i="1"/>
  <c r="J221" i="1"/>
  <c r="K221" i="1" s="1"/>
  <c r="L221" i="1" s="1"/>
  <c r="M221" i="1"/>
  <c r="O221" i="1"/>
  <c r="J223" i="1"/>
  <c r="K223" i="1" s="1"/>
  <c r="L223" i="1" s="1"/>
  <c r="M223" i="1"/>
  <c r="O223" i="1"/>
  <c r="I227" i="1"/>
  <c r="J227" i="1" s="1"/>
  <c r="I228" i="1"/>
  <c r="J228" i="1" s="1"/>
  <c r="I262" i="1"/>
  <c r="J262" i="1" s="1"/>
  <c r="J265" i="1"/>
  <c r="K265" i="1" s="1"/>
  <c r="L265" i="1" s="1"/>
  <c r="N265" i="1" s="1"/>
  <c r="I273" i="1"/>
  <c r="J273" i="1" s="1"/>
  <c r="K273" i="1" s="1"/>
  <c r="I276" i="1"/>
  <c r="J276" i="1" s="1"/>
  <c r="I278" i="1"/>
  <c r="J278" i="1" s="1"/>
  <c r="J282" i="1"/>
  <c r="K282" i="1" s="1"/>
  <c r="I283" i="1"/>
  <c r="J283" i="1" s="1"/>
  <c r="K283" i="1" s="1"/>
  <c r="S314" i="1"/>
  <c r="J316" i="1"/>
  <c r="K316" i="1" s="1"/>
  <c r="L316" i="1" s="1"/>
  <c r="O316" i="1" s="1"/>
  <c r="P316" i="1"/>
  <c r="J317" i="1"/>
  <c r="K317" i="1" s="1"/>
  <c r="L317" i="1" s="1"/>
  <c r="I324" i="1"/>
  <c r="J324" i="1" s="1"/>
  <c r="I325" i="1"/>
  <c r="J325" i="1" s="1"/>
  <c r="I326" i="1"/>
  <c r="J326" i="1" s="1"/>
  <c r="K326" i="1" s="1"/>
  <c r="O62" i="1"/>
  <c r="P62" i="1"/>
  <c r="N107" i="1"/>
  <c r="M108" i="1"/>
  <c r="Q108" i="1" s="1"/>
  <c r="P108" i="1"/>
  <c r="I109" i="1"/>
  <c r="J109" i="1" s="1"/>
  <c r="K109" i="1" s="1"/>
  <c r="L109" i="1" s="1"/>
  <c r="I111" i="1"/>
  <c r="J111" i="1" s="1"/>
  <c r="K111" i="1" s="1"/>
  <c r="L112" i="1"/>
  <c r="I113" i="1"/>
  <c r="J113" i="1" s="1"/>
  <c r="K113" i="1" s="1"/>
  <c r="I115" i="1"/>
  <c r="J115" i="1" s="1"/>
  <c r="K115" i="1" s="1"/>
  <c r="I124" i="1"/>
  <c r="J124" i="1" s="1"/>
  <c r="K124" i="1" s="1"/>
  <c r="L124" i="1" s="1"/>
  <c r="M125" i="1"/>
  <c r="Q125" i="1" s="1"/>
  <c r="S125" i="1" s="1"/>
  <c r="M128" i="1"/>
  <c r="Q128" i="1" s="1"/>
  <c r="S128" i="1" s="1"/>
  <c r="I130" i="1"/>
  <c r="J130" i="1" s="1"/>
  <c r="K130" i="1" s="1"/>
  <c r="L130" i="1" s="1"/>
  <c r="I133" i="1"/>
  <c r="J133" i="1" s="1"/>
  <c r="K133" i="1" s="1"/>
  <c r="L133" i="1" s="1"/>
  <c r="J136" i="1"/>
  <c r="K136" i="1" s="1"/>
  <c r="L136" i="1" s="1"/>
  <c r="I139" i="1"/>
  <c r="J139" i="1" s="1"/>
  <c r="K139" i="1" s="1"/>
  <c r="L139" i="1" s="1"/>
  <c r="N140" i="1"/>
  <c r="I141" i="1"/>
  <c r="J141" i="1" s="1"/>
  <c r="K141" i="1" s="1"/>
  <c r="L141" i="1" s="1"/>
  <c r="I142" i="1"/>
  <c r="J142" i="1" s="1"/>
  <c r="K142" i="1" s="1"/>
  <c r="L142" i="1" s="1"/>
  <c r="N144" i="1"/>
  <c r="P144" i="1"/>
  <c r="I146" i="1"/>
  <c r="J146" i="1" s="1"/>
  <c r="K146" i="1" s="1"/>
  <c r="L146" i="1" s="1"/>
  <c r="I149" i="1"/>
  <c r="J149" i="1" s="1"/>
  <c r="K149" i="1" s="1"/>
  <c r="L149" i="1" s="1"/>
  <c r="M153" i="1"/>
  <c r="Q153" i="1" s="1"/>
  <c r="S153" i="1" s="1"/>
  <c r="P153" i="1"/>
  <c r="M154" i="1"/>
  <c r="P154" i="1"/>
  <c r="I155" i="1"/>
  <c r="J155" i="1" s="1"/>
  <c r="K155" i="1" s="1"/>
  <c r="L155" i="1" s="1"/>
  <c r="L156" i="1"/>
  <c r="I158" i="1"/>
  <c r="J158" i="1" s="1"/>
  <c r="K158" i="1" s="1"/>
  <c r="L158" i="1" s="1"/>
  <c r="N160" i="1"/>
  <c r="P160" i="1"/>
  <c r="I161" i="1"/>
  <c r="J161" i="1" s="1"/>
  <c r="K161" i="1" s="1"/>
  <c r="L161" i="1" s="1"/>
  <c r="N162" i="1"/>
  <c r="I163" i="1"/>
  <c r="J163" i="1" s="1"/>
  <c r="K163" i="1" s="1"/>
  <c r="L163" i="1" s="1"/>
  <c r="I164" i="1"/>
  <c r="J164" i="1" s="1"/>
  <c r="K164" i="1" s="1"/>
  <c r="L164" i="1" s="1"/>
  <c r="I165" i="1"/>
  <c r="J165" i="1" s="1"/>
  <c r="K165" i="1" s="1"/>
  <c r="L165" i="1" s="1"/>
  <c r="I166" i="1"/>
  <c r="J166" i="1" s="1"/>
  <c r="K166" i="1" s="1"/>
  <c r="L166" i="1" s="1"/>
  <c r="L169" i="1"/>
  <c r="M172" i="1"/>
  <c r="Q172" i="1" s="1"/>
  <c r="S172" i="1" s="1"/>
  <c r="I198" i="1"/>
  <c r="J198" i="1" s="1"/>
  <c r="L199" i="1"/>
  <c r="J201" i="1"/>
  <c r="K201" i="1" s="1"/>
  <c r="L201" i="1" s="1"/>
  <c r="I203" i="1"/>
  <c r="J203" i="1" s="1"/>
  <c r="K203" i="1" s="1"/>
  <c r="L203" i="1" s="1"/>
  <c r="I205" i="1"/>
  <c r="J205" i="1" s="1"/>
  <c r="J206" i="1"/>
  <c r="K206" i="1" s="1"/>
  <c r="L206" i="1" s="1"/>
  <c r="I208" i="1"/>
  <c r="J208" i="1" s="1"/>
  <c r="K208" i="1" s="1"/>
  <c r="L208" i="1" s="1"/>
  <c r="I210" i="1"/>
  <c r="J210" i="1" s="1"/>
  <c r="I212" i="1"/>
  <c r="J212" i="1" s="1"/>
  <c r="K212" i="1" s="1"/>
  <c r="L212" i="1" s="1"/>
  <c r="I216" i="1"/>
  <c r="J216" i="1" s="1"/>
  <c r="I217" i="1"/>
  <c r="J217" i="1" s="1"/>
  <c r="K217" i="1" s="1"/>
  <c r="I218" i="1"/>
  <c r="J218" i="1" s="1"/>
  <c r="J219" i="1"/>
  <c r="K219" i="1" s="1"/>
  <c r="L219" i="1" s="1"/>
  <c r="N220" i="1"/>
  <c r="I222" i="1"/>
  <c r="J222" i="1" s="1"/>
  <c r="K222" i="1" s="1"/>
  <c r="L222" i="1" s="1"/>
  <c r="I224" i="1"/>
  <c r="J224" i="1" s="1"/>
  <c r="K224" i="1" s="1"/>
  <c r="L224" i="1" s="1"/>
  <c r="I260" i="1"/>
  <c r="J260" i="1" s="1"/>
  <c r="K260" i="1" s="1"/>
  <c r="L260" i="1" s="1"/>
  <c r="I263" i="1"/>
  <c r="J263" i="1" s="1"/>
  <c r="K263" i="1" s="1"/>
  <c r="I264" i="1"/>
  <c r="J264" i="1" s="1"/>
  <c r="K264" i="1" s="1"/>
  <c r="L264" i="1" s="1"/>
  <c r="M265" i="1"/>
  <c r="P265" i="1"/>
  <c r="I268" i="1"/>
  <c r="J268" i="1" s="1"/>
  <c r="J279" i="1"/>
  <c r="K279" i="1" s="1"/>
  <c r="L279" i="1" s="1"/>
  <c r="J281" i="1"/>
  <c r="K281" i="1" s="1"/>
  <c r="L281" i="1"/>
  <c r="I315" i="1"/>
  <c r="J315" i="1" s="1"/>
  <c r="K315" i="1" s="1"/>
  <c r="L315" i="1" s="1"/>
  <c r="M315" i="1"/>
  <c r="P315" i="1"/>
  <c r="I318" i="1"/>
  <c r="J318" i="1" s="1"/>
  <c r="K318" i="1"/>
  <c r="L318" i="1" s="1"/>
  <c r="M318" i="1"/>
  <c r="P318" i="1"/>
  <c r="J319" i="1"/>
  <c r="K319" i="1" s="1"/>
  <c r="L319" i="1"/>
  <c r="I321" i="1"/>
  <c r="J321" i="1" s="1"/>
  <c r="K321" i="1"/>
  <c r="L321" i="1" s="1"/>
  <c r="I323" i="1"/>
  <c r="J323" i="1" s="1"/>
  <c r="K323" i="1"/>
  <c r="L323" i="1" s="1"/>
  <c r="I329" i="1"/>
  <c r="J329" i="1" s="1"/>
  <c r="K329" i="1" s="1"/>
  <c r="L329" i="1" s="1"/>
  <c r="I330" i="1"/>
  <c r="J330" i="1" s="1"/>
  <c r="K330" i="1" s="1"/>
  <c r="J335" i="1"/>
  <c r="K335" i="1" s="1"/>
  <c r="L335" i="1" s="1"/>
  <c r="M335" i="1"/>
  <c r="I336" i="1"/>
  <c r="J336" i="1" s="1"/>
  <c r="K336" i="1" s="1"/>
  <c r="L336" i="1" s="1"/>
  <c r="I337" i="1"/>
  <c r="J337" i="1" s="1"/>
  <c r="K337" i="1" s="1"/>
  <c r="L337" i="1" s="1"/>
  <c r="M337" i="1"/>
  <c r="I339" i="1"/>
  <c r="J339" i="1" s="1"/>
  <c r="K339" i="1"/>
  <c r="L339" i="1" s="1"/>
  <c r="M339" i="1"/>
  <c r="P339" i="1"/>
  <c r="J202" i="1"/>
  <c r="K202" i="1" s="1"/>
  <c r="L202" i="1" s="1"/>
  <c r="K211" i="1"/>
  <c r="L211" i="1" s="1"/>
  <c r="K214" i="1"/>
  <c r="L214" i="1" s="1"/>
  <c r="J226" i="1"/>
  <c r="K226" i="1" s="1"/>
  <c r="L226" i="1" s="1"/>
  <c r="J275" i="1"/>
  <c r="K275" i="1" s="1"/>
  <c r="L275" i="1" s="1"/>
  <c r="I267" i="1"/>
  <c r="J267" i="1" s="1"/>
  <c r="K267" i="1" s="1"/>
  <c r="L267" i="1" s="1"/>
  <c r="I271" i="1"/>
  <c r="J271" i="1" s="1"/>
  <c r="K271" i="1" s="1"/>
  <c r="L271" i="1" s="1"/>
  <c r="K324" i="1"/>
  <c r="L324" i="1" s="1"/>
  <c r="L330" i="1"/>
  <c r="N335" i="1"/>
  <c r="N337" i="1"/>
  <c r="I285" i="1"/>
  <c r="J285" i="1" s="1"/>
  <c r="K285" i="1" s="1"/>
  <c r="L285" i="1" s="1"/>
  <c r="I46" i="1"/>
  <c r="J46" i="1" s="1"/>
  <c r="K46" i="1" s="1"/>
  <c r="L46" i="1" s="1"/>
  <c r="I47" i="1"/>
  <c r="J47" i="1" s="1"/>
  <c r="K47" i="1" s="1"/>
  <c r="L47" i="1" s="1"/>
  <c r="I50" i="1"/>
  <c r="J50" i="1" s="1"/>
  <c r="K50" i="1" s="1"/>
  <c r="L50" i="1" s="1"/>
  <c r="I52" i="1"/>
  <c r="J52" i="1" s="1"/>
  <c r="K52" i="1" s="1"/>
  <c r="L52" i="1" s="1"/>
  <c r="I53" i="1"/>
  <c r="J53" i="1" s="1"/>
  <c r="K53" i="1" s="1"/>
  <c r="L53" i="1" s="1"/>
  <c r="J54" i="1"/>
  <c r="K54" i="1" s="1"/>
  <c r="L54" i="1" s="1"/>
  <c r="I56" i="1"/>
  <c r="J56" i="1" s="1"/>
  <c r="K56" i="1" s="1"/>
  <c r="L56" i="1" s="1"/>
  <c r="J57" i="1"/>
  <c r="K57" i="1" s="1"/>
  <c r="L57" i="1" s="1"/>
  <c r="I61" i="1"/>
  <c r="J61" i="1" s="1"/>
  <c r="K61" i="1" s="1"/>
  <c r="L61" i="1" s="1"/>
  <c r="I110" i="1"/>
  <c r="J110" i="1" s="1"/>
  <c r="K110" i="1" s="1"/>
  <c r="L110" i="1" s="1"/>
  <c r="I116" i="1"/>
  <c r="J116" i="1" s="1"/>
  <c r="K116" i="1" s="1"/>
  <c r="L116" i="1" s="1"/>
  <c r="J119" i="1"/>
  <c r="K119" i="1" s="1"/>
  <c r="L119" i="1" s="1"/>
  <c r="I120" i="1"/>
  <c r="J120" i="1" s="1"/>
  <c r="K120" i="1" s="1"/>
  <c r="L120" i="1" s="1"/>
  <c r="I122" i="1"/>
  <c r="J122" i="1" s="1"/>
  <c r="K122" i="1" s="1"/>
  <c r="L122" i="1" s="1"/>
  <c r="I126" i="1"/>
  <c r="J126" i="1" s="1"/>
  <c r="K126" i="1" s="1"/>
  <c r="L126" i="1" s="1"/>
  <c r="I129" i="1"/>
  <c r="J129" i="1" s="1"/>
  <c r="K129" i="1" s="1"/>
  <c r="L129" i="1" s="1"/>
  <c r="I131" i="1"/>
  <c r="J131" i="1" s="1"/>
  <c r="K131" i="1" s="1"/>
  <c r="L131" i="1" s="1"/>
  <c r="I134" i="1"/>
  <c r="J134" i="1" s="1"/>
  <c r="K134" i="1" s="1"/>
  <c r="L134" i="1" s="1"/>
  <c r="I137" i="1"/>
  <c r="J137" i="1" s="1"/>
  <c r="K137" i="1" s="1"/>
  <c r="L137" i="1" s="1"/>
  <c r="I143" i="1"/>
  <c r="J143" i="1" s="1"/>
  <c r="K143" i="1" s="1"/>
  <c r="L143" i="1" s="1"/>
  <c r="I147" i="1"/>
  <c r="J147" i="1" s="1"/>
  <c r="K147" i="1" s="1"/>
  <c r="L147" i="1" s="1"/>
  <c r="I150" i="1"/>
  <c r="J150" i="1" s="1"/>
  <c r="K150" i="1" s="1"/>
  <c r="L150" i="1" s="1"/>
  <c r="I151" i="1"/>
  <c r="J151" i="1" s="1"/>
  <c r="K151" i="1" s="1"/>
  <c r="L151" i="1" s="1"/>
  <c r="I157" i="1"/>
  <c r="J157" i="1" s="1"/>
  <c r="K157" i="1" s="1"/>
  <c r="L157" i="1" s="1"/>
  <c r="J168" i="1"/>
  <c r="K168" i="1" s="1"/>
  <c r="L168" i="1" s="1"/>
  <c r="I171" i="1"/>
  <c r="J171" i="1" s="1"/>
  <c r="K171" i="1" s="1"/>
  <c r="L171" i="1" s="1"/>
  <c r="I173" i="1"/>
  <c r="J173" i="1" s="1"/>
  <c r="K173" i="1" s="1"/>
  <c r="L173" i="1" s="1"/>
  <c r="J196" i="1"/>
  <c r="K196" i="1" s="1"/>
  <c r="L196" i="1" s="1"/>
  <c r="I204" i="1"/>
  <c r="J204" i="1" s="1"/>
  <c r="K204" i="1" s="1"/>
  <c r="L204" i="1" s="1"/>
  <c r="I207" i="1"/>
  <c r="J207" i="1" s="1"/>
  <c r="K207" i="1" s="1"/>
  <c r="L207" i="1" s="1"/>
  <c r="I209" i="1"/>
  <c r="J209" i="1" s="1"/>
  <c r="K209" i="1" s="1"/>
  <c r="L209" i="1" s="1"/>
  <c r="J213" i="1"/>
  <c r="K213" i="1" s="1"/>
  <c r="L213" i="1" s="1"/>
  <c r="J225" i="1"/>
  <c r="K225" i="1" s="1"/>
  <c r="L225" i="1" s="1"/>
  <c r="J229" i="1"/>
  <c r="K229" i="1" s="1"/>
  <c r="L229" i="1" s="1"/>
  <c r="L256" i="1"/>
  <c r="J257" i="1"/>
  <c r="K257" i="1" s="1"/>
  <c r="L257" i="1" s="1"/>
  <c r="I258" i="1"/>
  <c r="J258" i="1" s="1"/>
  <c r="K258" i="1" s="1"/>
  <c r="L258" i="1" s="1"/>
  <c r="I259" i="1"/>
  <c r="J259" i="1" s="1"/>
  <c r="K259" i="1" s="1"/>
  <c r="L259" i="1" s="1"/>
  <c r="I261" i="1"/>
  <c r="J261" i="1" s="1"/>
  <c r="K261" i="1" s="1"/>
  <c r="L261" i="1" s="1"/>
  <c r="I266" i="1"/>
  <c r="J266" i="1" s="1"/>
  <c r="K266" i="1" s="1"/>
  <c r="L266" i="1" s="1"/>
  <c r="I269" i="1"/>
  <c r="J269" i="1" s="1"/>
  <c r="K269" i="1" s="1"/>
  <c r="L269" i="1" s="1"/>
  <c r="I270" i="1"/>
  <c r="J270" i="1" s="1"/>
  <c r="K270" i="1" s="1"/>
  <c r="L270" i="1" s="1"/>
  <c r="I272" i="1"/>
  <c r="J272" i="1" s="1"/>
  <c r="K272" i="1" s="1"/>
  <c r="L272" i="1" s="1"/>
  <c r="I274" i="1"/>
  <c r="J274" i="1" s="1"/>
  <c r="K274" i="1" s="1"/>
  <c r="L274" i="1" s="1"/>
  <c r="I277" i="1"/>
  <c r="J277" i="1" s="1"/>
  <c r="K277" i="1" s="1"/>
  <c r="L277" i="1" s="1"/>
  <c r="J280" i="1"/>
  <c r="K280" i="1" s="1"/>
  <c r="L280" i="1" s="1"/>
  <c r="I284" i="1"/>
  <c r="J284" i="1" s="1"/>
  <c r="K284" i="1" s="1"/>
  <c r="L284" i="1" s="1"/>
  <c r="I320" i="1"/>
  <c r="J320" i="1" s="1"/>
  <c r="K320" i="1" s="1"/>
  <c r="L320" i="1" s="1"/>
  <c r="I322" i="1"/>
  <c r="J322" i="1" s="1"/>
  <c r="K322" i="1" s="1"/>
  <c r="L322" i="1" s="1"/>
  <c r="I327" i="1"/>
  <c r="J327" i="1" s="1"/>
  <c r="K327" i="1" s="1"/>
  <c r="L327" i="1" s="1"/>
  <c r="J328" i="1"/>
  <c r="K328" i="1" s="1"/>
  <c r="L328" i="1" s="1"/>
  <c r="I331" i="1"/>
  <c r="J331" i="1" s="1"/>
  <c r="K331" i="1" s="1"/>
  <c r="L331" i="1" s="1"/>
  <c r="J332" i="1"/>
  <c r="K332" i="1" s="1"/>
  <c r="L332" i="1" s="1"/>
  <c r="I333" i="1"/>
  <c r="J333" i="1" s="1"/>
  <c r="K333" i="1" s="1"/>
  <c r="L333" i="1" s="1"/>
  <c r="J334" i="1"/>
  <c r="K334" i="1" s="1"/>
  <c r="L334" i="1" s="1"/>
  <c r="I338" i="1"/>
  <c r="J338" i="1" s="1"/>
  <c r="K338" i="1" s="1"/>
  <c r="L338" i="1" s="1"/>
  <c r="J340" i="1"/>
  <c r="K340" i="1" s="1"/>
  <c r="L340" i="1" s="1"/>
  <c r="C7" i="1"/>
  <c r="D7" i="1"/>
  <c r="B7" i="1"/>
  <c r="A8" i="1"/>
  <c r="F6" i="1"/>
  <c r="A9" i="1"/>
  <c r="P44" i="1" l="1"/>
  <c r="M44" i="1"/>
  <c r="O44" i="1"/>
  <c r="N44" i="1"/>
  <c r="P45" i="1"/>
  <c r="M45" i="1"/>
  <c r="O45" i="1"/>
  <c r="N45" i="1"/>
  <c r="O48" i="1"/>
  <c r="M48" i="1"/>
  <c r="P48" i="1"/>
  <c r="N48" i="1"/>
  <c r="P49" i="1"/>
  <c r="O49" i="1"/>
  <c r="M49" i="1"/>
  <c r="N49" i="1"/>
  <c r="O51" i="1"/>
  <c r="N51" i="1"/>
  <c r="P51" i="1"/>
  <c r="M51" i="1"/>
  <c r="Q51" i="1" s="1"/>
  <c r="S51" i="1" s="1"/>
  <c r="O55" i="1"/>
  <c r="M55" i="1"/>
  <c r="P55" i="1"/>
  <c r="N55" i="1"/>
  <c r="P58" i="1"/>
  <c r="N58" i="1"/>
  <c r="Q58" i="1" s="1"/>
  <c r="S58" i="1" s="1"/>
  <c r="P59" i="1"/>
  <c r="N59" i="1"/>
  <c r="O59" i="1"/>
  <c r="M59" i="1"/>
  <c r="Q59" i="1" s="1"/>
  <c r="S59" i="1" s="1"/>
  <c r="O60" i="1"/>
  <c r="M60" i="1"/>
  <c r="P60" i="1"/>
  <c r="N60" i="1"/>
  <c r="P114" i="1"/>
  <c r="M114" i="1"/>
  <c r="O114" i="1"/>
  <c r="P117" i="1"/>
  <c r="M117" i="1"/>
  <c r="O117" i="1"/>
  <c r="P118" i="1"/>
  <c r="N118" i="1"/>
  <c r="O118" i="1"/>
  <c r="O121" i="1"/>
  <c r="P121" i="1"/>
  <c r="M121" i="1"/>
  <c r="N121" i="1"/>
  <c r="P123" i="1"/>
  <c r="N123" i="1"/>
  <c r="O123" i="1"/>
  <c r="M123" i="1"/>
  <c r="Q123" i="1" s="1"/>
  <c r="S123" i="1" s="1"/>
  <c r="P127" i="1"/>
  <c r="M127" i="1"/>
  <c r="O127" i="1"/>
  <c r="N127" i="1"/>
  <c r="P132" i="1"/>
  <c r="M132" i="1"/>
  <c r="O132" i="1"/>
  <c r="N132" i="1"/>
  <c r="O135" i="1"/>
  <c r="P135" i="1"/>
  <c r="M135" i="1"/>
  <c r="N135" i="1"/>
  <c r="M145" i="1"/>
  <c r="P145" i="1"/>
  <c r="N145" i="1"/>
  <c r="O145" i="1"/>
  <c r="O148" i="1"/>
  <c r="P148" i="1"/>
  <c r="N148" i="1"/>
  <c r="Q148" i="1" s="1"/>
  <c r="S148" i="1" s="1"/>
  <c r="N152" i="1"/>
  <c r="Q152" i="1" s="1"/>
  <c r="S152" i="1" s="1"/>
  <c r="O152" i="1"/>
  <c r="N159" i="1"/>
  <c r="P159" i="1"/>
  <c r="N167" i="1"/>
  <c r="P167" i="1"/>
  <c r="M167" i="1"/>
  <c r="O167" i="1"/>
  <c r="P170" i="1"/>
  <c r="N170" i="1"/>
  <c r="Q170" i="1" s="1"/>
  <c r="S170" i="1" s="1"/>
  <c r="P195" i="1"/>
  <c r="N195" i="1"/>
  <c r="Q195" i="1" s="1"/>
  <c r="S195" i="1" s="1"/>
  <c r="M215" i="1"/>
  <c r="O215" i="1"/>
  <c r="P221" i="1"/>
  <c r="N221" i="1"/>
  <c r="Q221" i="1" s="1"/>
  <c r="S221" i="1" s="1"/>
  <c r="P223" i="1"/>
  <c r="N223" i="1"/>
  <c r="Q223" i="1" s="1"/>
  <c r="S223" i="1" s="1"/>
  <c r="P317" i="1"/>
  <c r="N317" i="1"/>
  <c r="P109" i="1"/>
  <c r="N109" i="1"/>
  <c r="O109" i="1"/>
  <c r="M109" i="1"/>
  <c r="Q109" i="1" s="1"/>
  <c r="S109" i="1" s="1"/>
  <c r="P112" i="1"/>
  <c r="N112" i="1"/>
  <c r="M112" i="1"/>
  <c r="O112" i="1"/>
  <c r="O124" i="1"/>
  <c r="P124" i="1"/>
  <c r="N124" i="1"/>
  <c r="P130" i="1"/>
  <c r="M130" i="1"/>
  <c r="O130" i="1"/>
  <c r="N130" i="1"/>
  <c r="M133" i="1"/>
  <c r="N133" i="1"/>
  <c r="P133" i="1"/>
  <c r="O133" i="1"/>
  <c r="O136" i="1"/>
  <c r="M136" i="1"/>
  <c r="P136" i="1"/>
  <c r="N136" i="1"/>
  <c r="N139" i="1"/>
  <c r="O139" i="1"/>
  <c r="M139" i="1"/>
  <c r="P139" i="1"/>
  <c r="N141" i="1"/>
  <c r="P141" i="1"/>
  <c r="M141" i="1"/>
  <c r="O141" i="1"/>
  <c r="N142" i="1"/>
  <c r="O142" i="1"/>
  <c r="P146" i="1"/>
  <c r="N146" i="1"/>
  <c r="O146" i="1"/>
  <c r="M149" i="1"/>
  <c r="P149" i="1"/>
  <c r="N149" i="1"/>
  <c r="O149" i="1"/>
  <c r="N155" i="1"/>
  <c r="O155" i="1"/>
  <c r="M156" i="1"/>
  <c r="P156" i="1"/>
  <c r="N156" i="1"/>
  <c r="O156" i="1"/>
  <c r="O158" i="1"/>
  <c r="P158" i="1"/>
  <c r="M158" i="1"/>
  <c r="N158" i="1"/>
  <c r="N161" i="1"/>
  <c r="O161" i="1"/>
  <c r="N163" i="1"/>
  <c r="P163" i="1"/>
  <c r="M163" i="1"/>
  <c r="O163" i="1"/>
  <c r="P164" i="1"/>
  <c r="N164" i="1"/>
  <c r="M164" i="1"/>
  <c r="O164" i="1"/>
  <c r="P165" i="1"/>
  <c r="M165" i="1"/>
  <c r="N165" i="1"/>
  <c r="O165" i="1"/>
  <c r="M166" i="1"/>
  <c r="P166" i="1"/>
  <c r="N166" i="1"/>
  <c r="O166" i="1"/>
  <c r="M169" i="1"/>
  <c r="O169" i="1"/>
  <c r="P169" i="1"/>
  <c r="N169" i="1"/>
  <c r="N199" i="1"/>
  <c r="O199" i="1"/>
  <c r="M199" i="1"/>
  <c r="P199" i="1"/>
  <c r="P201" i="1"/>
  <c r="M201" i="1"/>
  <c r="O201" i="1"/>
  <c r="N201" i="1"/>
  <c r="O203" i="1"/>
  <c r="P203" i="1"/>
  <c r="M203" i="1"/>
  <c r="N203" i="1"/>
  <c r="M206" i="1"/>
  <c r="P206" i="1"/>
  <c r="N206" i="1"/>
  <c r="O206" i="1"/>
  <c r="N208" i="1"/>
  <c r="P208" i="1"/>
  <c r="M208" i="1"/>
  <c r="O208" i="1"/>
  <c r="N212" i="1"/>
  <c r="P212" i="1"/>
  <c r="M212" i="1"/>
  <c r="O212" i="1"/>
  <c r="M219" i="1"/>
  <c r="P219" i="1"/>
  <c r="N219" i="1"/>
  <c r="O219" i="1"/>
  <c r="O222" i="1"/>
  <c r="M222" i="1"/>
  <c r="P222" i="1"/>
  <c r="N222" i="1"/>
  <c r="O224" i="1"/>
  <c r="P224" i="1"/>
  <c r="M224" i="1"/>
  <c r="N224" i="1"/>
  <c r="N260" i="1"/>
  <c r="O260" i="1"/>
  <c r="P264" i="1"/>
  <c r="N264" i="1"/>
  <c r="O264" i="1"/>
  <c r="O279" i="1"/>
  <c r="M279" i="1"/>
  <c r="P279" i="1"/>
  <c r="N279" i="1"/>
  <c r="N281" i="1"/>
  <c r="P281" i="1"/>
  <c r="M281" i="1"/>
  <c r="Q281" i="1" s="1"/>
  <c r="S281" i="1" s="1"/>
  <c r="O281" i="1"/>
  <c r="O315" i="1"/>
  <c r="N315" i="1"/>
  <c r="Q315" i="1" s="1"/>
  <c r="O318" i="1"/>
  <c r="N318" i="1"/>
  <c r="Q318" i="1" s="1"/>
  <c r="S318" i="1" s="1"/>
  <c r="M319" i="1"/>
  <c r="N319" i="1"/>
  <c r="O319" i="1"/>
  <c r="P319" i="1"/>
  <c r="P321" i="1"/>
  <c r="N321" i="1"/>
  <c r="M321" i="1"/>
  <c r="Q321" i="1" s="1"/>
  <c r="S321" i="1" s="1"/>
  <c r="O321" i="1"/>
  <c r="O323" i="1"/>
  <c r="P323" i="1"/>
  <c r="N323" i="1"/>
  <c r="M323" i="1"/>
  <c r="Q323" i="1" s="1"/>
  <c r="S323" i="1" s="1"/>
  <c r="N329" i="1"/>
  <c r="P329" i="1"/>
  <c r="M329" i="1"/>
  <c r="Q329" i="1" s="1"/>
  <c r="S329" i="1" s="1"/>
  <c r="O329" i="1"/>
  <c r="O335" i="1"/>
  <c r="P335" i="1"/>
  <c r="O336" i="1"/>
  <c r="M336" i="1"/>
  <c r="P336" i="1"/>
  <c r="N336" i="1"/>
  <c r="P337" i="1"/>
  <c r="O337" i="1"/>
  <c r="N339" i="1"/>
  <c r="Q339" i="1" s="1"/>
  <c r="S339" i="1" s="1"/>
  <c r="O339" i="1"/>
  <c r="M202" i="1"/>
  <c r="O202" i="1"/>
  <c r="P202" i="1"/>
  <c r="N202" i="1"/>
  <c r="M211" i="1"/>
  <c r="Q211" i="1" s="1"/>
  <c r="S211" i="1" s="1"/>
  <c r="P211" i="1"/>
  <c r="N211" i="1"/>
  <c r="O211" i="1"/>
  <c r="O214" i="1"/>
  <c r="M214" i="1"/>
  <c r="N214" i="1"/>
  <c r="P214" i="1"/>
  <c r="O226" i="1"/>
  <c r="P226" i="1"/>
  <c r="M226" i="1"/>
  <c r="Q226" i="1" s="1"/>
  <c r="S226" i="1" s="1"/>
  <c r="N226" i="1"/>
  <c r="N275" i="1"/>
  <c r="M275" i="1"/>
  <c r="P275" i="1"/>
  <c r="O275" i="1"/>
  <c r="N267" i="1"/>
  <c r="O267" i="1"/>
  <c r="P267" i="1"/>
  <c r="M267" i="1"/>
  <c r="Q267" i="1" s="1"/>
  <c r="S267" i="1" s="1"/>
  <c r="N271" i="1"/>
  <c r="O271" i="1"/>
  <c r="P271" i="1"/>
  <c r="M271" i="1"/>
  <c r="Q271" i="1" s="1"/>
  <c r="S271" i="1" s="1"/>
  <c r="P324" i="1"/>
  <c r="N324" i="1"/>
  <c r="M324" i="1"/>
  <c r="Q324" i="1" s="1"/>
  <c r="S324" i="1" s="1"/>
  <c r="O324" i="1"/>
  <c r="N330" i="1"/>
  <c r="O330" i="1"/>
  <c r="M330" i="1"/>
  <c r="Q330" i="1" s="1"/>
  <c r="S330" i="1" s="1"/>
  <c r="P330" i="1"/>
  <c r="P285" i="1"/>
  <c r="O285" i="1"/>
  <c r="N285" i="1"/>
  <c r="M285" i="1"/>
  <c r="Q285" i="1" s="1"/>
  <c r="S285" i="1" s="1"/>
  <c r="P46" i="1"/>
  <c r="M46" i="1"/>
  <c r="O46" i="1"/>
  <c r="N46" i="1"/>
  <c r="O47" i="1"/>
  <c r="M47" i="1"/>
  <c r="Q47" i="1" s="1"/>
  <c r="S47" i="1" s="1"/>
  <c r="P47" i="1"/>
  <c r="N47" i="1"/>
  <c r="P50" i="1"/>
  <c r="M50" i="1"/>
  <c r="O50" i="1"/>
  <c r="N50" i="1"/>
  <c r="O52" i="1"/>
  <c r="M52" i="1"/>
  <c r="Q52" i="1" s="1"/>
  <c r="S52" i="1" s="1"/>
  <c r="P52" i="1"/>
  <c r="N52" i="1"/>
  <c r="O53" i="1"/>
  <c r="M53" i="1"/>
  <c r="P53" i="1"/>
  <c r="N53" i="1"/>
  <c r="O54" i="1"/>
  <c r="M54" i="1"/>
  <c r="P54" i="1"/>
  <c r="N54" i="1"/>
  <c r="P56" i="1"/>
  <c r="O56" i="1"/>
  <c r="M56" i="1"/>
  <c r="Q56" i="1" s="1"/>
  <c r="S56" i="1" s="1"/>
  <c r="N56" i="1"/>
  <c r="O57" i="1"/>
  <c r="N57" i="1"/>
  <c r="P57" i="1"/>
  <c r="M57" i="1"/>
  <c r="Q57" i="1" s="1"/>
  <c r="S57" i="1" s="1"/>
  <c r="P61" i="1"/>
  <c r="O61" i="1"/>
  <c r="N61" i="1"/>
  <c r="M61" i="1"/>
  <c r="Q61" i="1" s="1"/>
  <c r="S61" i="1" s="1"/>
  <c r="P110" i="1"/>
  <c r="M110" i="1"/>
  <c r="O110" i="1"/>
  <c r="N110" i="1"/>
  <c r="M116" i="1"/>
  <c r="Q116" i="1" s="1"/>
  <c r="S116" i="1" s="1"/>
  <c r="P116" i="1"/>
  <c r="N116" i="1"/>
  <c r="O116" i="1"/>
  <c r="O119" i="1"/>
  <c r="M119" i="1"/>
  <c r="P119" i="1"/>
  <c r="N119" i="1"/>
  <c r="P120" i="1"/>
  <c r="M120" i="1"/>
  <c r="O120" i="1"/>
  <c r="N120" i="1"/>
  <c r="P122" i="1"/>
  <c r="M122" i="1"/>
  <c r="O122" i="1"/>
  <c r="N122" i="1"/>
  <c r="P126" i="1"/>
  <c r="N126" i="1"/>
  <c r="M126" i="1"/>
  <c r="O126" i="1"/>
  <c r="P129" i="1"/>
  <c r="N129" i="1"/>
  <c r="M129" i="1"/>
  <c r="Q129" i="1" s="1"/>
  <c r="S129" i="1" s="1"/>
  <c r="O129" i="1"/>
  <c r="P131" i="1"/>
  <c r="N131" i="1"/>
  <c r="M131" i="1"/>
  <c r="Q131" i="1" s="1"/>
  <c r="S131" i="1" s="1"/>
  <c r="O131" i="1"/>
  <c r="O134" i="1"/>
  <c r="M134" i="1"/>
  <c r="P134" i="1"/>
  <c r="N134" i="1"/>
  <c r="O137" i="1"/>
  <c r="M137" i="1"/>
  <c r="Q137" i="1" s="1"/>
  <c r="S137" i="1" s="1"/>
  <c r="P137" i="1"/>
  <c r="N137" i="1"/>
  <c r="N143" i="1"/>
  <c r="P143" i="1"/>
  <c r="M143" i="1"/>
  <c r="O143" i="1"/>
  <c r="P147" i="1"/>
  <c r="O147" i="1"/>
  <c r="M147" i="1"/>
  <c r="Q147" i="1" s="1"/>
  <c r="S147" i="1" s="1"/>
  <c r="N147" i="1"/>
  <c r="P150" i="1"/>
  <c r="M150" i="1"/>
  <c r="N150" i="1"/>
  <c r="O150" i="1"/>
  <c r="O151" i="1"/>
  <c r="P151" i="1"/>
  <c r="M151" i="1"/>
  <c r="N151" i="1"/>
  <c r="P157" i="1"/>
  <c r="M157" i="1"/>
  <c r="N157" i="1"/>
  <c r="O157" i="1"/>
  <c r="P168" i="1"/>
  <c r="N168" i="1"/>
  <c r="M168" i="1"/>
  <c r="O168" i="1"/>
  <c r="M171" i="1"/>
  <c r="P171" i="1"/>
  <c r="N171" i="1"/>
  <c r="O171" i="1"/>
  <c r="N173" i="1"/>
  <c r="P173" i="1"/>
  <c r="M173" i="1"/>
  <c r="O173" i="1"/>
  <c r="M196" i="1"/>
  <c r="O196" i="1"/>
  <c r="P196" i="1"/>
  <c r="N196" i="1"/>
  <c r="O204" i="1"/>
  <c r="M204" i="1"/>
  <c r="P204" i="1"/>
  <c r="N204" i="1"/>
  <c r="O207" i="1"/>
  <c r="M207" i="1"/>
  <c r="N207" i="1"/>
  <c r="P207" i="1"/>
  <c r="N209" i="1"/>
  <c r="P209" i="1"/>
  <c r="M209" i="1"/>
  <c r="Q209" i="1" s="1"/>
  <c r="S209" i="1" s="1"/>
  <c r="O209" i="1"/>
  <c r="P213" i="1"/>
  <c r="M213" i="1"/>
  <c r="N213" i="1"/>
  <c r="O213" i="1"/>
  <c r="N225" i="1"/>
  <c r="O225" i="1"/>
  <c r="M225" i="1"/>
  <c r="Q225" i="1" s="1"/>
  <c r="S225" i="1" s="1"/>
  <c r="P225" i="1"/>
  <c r="M229" i="1"/>
  <c r="P229" i="1"/>
  <c r="O229" i="1"/>
  <c r="N229" i="1"/>
  <c r="M256" i="1"/>
  <c r="O256" i="1"/>
  <c r="P256" i="1"/>
  <c r="N256" i="1"/>
  <c r="N257" i="1"/>
  <c r="P257" i="1"/>
  <c r="M257" i="1"/>
  <c r="Q257" i="1" s="1"/>
  <c r="S257" i="1" s="1"/>
  <c r="O257" i="1"/>
  <c r="M258" i="1"/>
  <c r="Q258" i="1" s="1"/>
  <c r="S258" i="1" s="1"/>
  <c r="P258" i="1"/>
  <c r="N258" i="1"/>
  <c r="O258" i="1"/>
  <c r="O259" i="1"/>
  <c r="M259" i="1"/>
  <c r="P259" i="1"/>
  <c r="N259" i="1"/>
  <c r="P261" i="1"/>
  <c r="N261" i="1"/>
  <c r="M261" i="1"/>
  <c r="Q261" i="1" s="1"/>
  <c r="S261" i="1" s="1"/>
  <c r="O261" i="1"/>
  <c r="O266" i="1"/>
  <c r="M266" i="1"/>
  <c r="P266" i="1"/>
  <c r="N266" i="1"/>
  <c r="P269" i="1"/>
  <c r="M269" i="1"/>
  <c r="Q269" i="1" s="1"/>
  <c r="S269" i="1" s="1"/>
  <c r="O269" i="1"/>
  <c r="N269" i="1"/>
  <c r="P270" i="1"/>
  <c r="O270" i="1"/>
  <c r="M270" i="1"/>
  <c r="N270" i="1"/>
  <c r="M272" i="1"/>
  <c r="P272" i="1"/>
  <c r="N272" i="1"/>
  <c r="O272" i="1"/>
  <c r="P274" i="1"/>
  <c r="O274" i="1"/>
  <c r="N274" i="1"/>
  <c r="M274" i="1"/>
  <c r="Q274" i="1" s="1"/>
  <c r="S274" i="1" s="1"/>
  <c r="P277" i="1"/>
  <c r="M277" i="1"/>
  <c r="Q277" i="1" s="1"/>
  <c r="S277" i="1" s="1"/>
  <c r="N277" i="1"/>
  <c r="O277" i="1"/>
  <c r="N280" i="1"/>
  <c r="P280" i="1"/>
  <c r="M280" i="1"/>
  <c r="O280" i="1"/>
  <c r="P284" i="1"/>
  <c r="N284" i="1"/>
  <c r="M284" i="1"/>
  <c r="Q284" i="1" s="1"/>
  <c r="S284" i="1" s="1"/>
  <c r="O284" i="1"/>
  <c r="O320" i="1"/>
  <c r="M320" i="1"/>
  <c r="P320" i="1"/>
  <c r="N320" i="1"/>
  <c r="M322" i="1"/>
  <c r="N322" i="1"/>
  <c r="P322" i="1"/>
  <c r="O322" i="1"/>
  <c r="O327" i="1"/>
  <c r="N327" i="1"/>
  <c r="P327" i="1"/>
  <c r="M327" i="1"/>
  <c r="O328" i="1"/>
  <c r="P328" i="1"/>
  <c r="M328" i="1"/>
  <c r="Q328" i="1" s="1"/>
  <c r="S328" i="1" s="1"/>
  <c r="N328" i="1"/>
  <c r="P331" i="1"/>
  <c r="N331" i="1"/>
  <c r="M331" i="1"/>
  <c r="Q331" i="1" s="1"/>
  <c r="S331" i="1" s="1"/>
  <c r="O331" i="1"/>
  <c r="P332" i="1"/>
  <c r="M332" i="1"/>
  <c r="Q332" i="1" s="1"/>
  <c r="S332" i="1" s="1"/>
  <c r="N332" i="1"/>
  <c r="O332" i="1"/>
  <c r="O333" i="1"/>
  <c r="N333" i="1"/>
  <c r="P333" i="1"/>
  <c r="M333" i="1"/>
  <c r="Q333" i="1" s="1"/>
  <c r="S333" i="1" s="1"/>
  <c r="O334" i="1"/>
  <c r="M334" i="1"/>
  <c r="Q334" i="1" s="1"/>
  <c r="S334" i="1" s="1"/>
  <c r="N334" i="1"/>
  <c r="P334" i="1"/>
  <c r="N338" i="1"/>
  <c r="P338" i="1"/>
  <c r="M338" i="1"/>
  <c r="Q338" i="1" s="1"/>
  <c r="S338" i="1" s="1"/>
  <c r="O338" i="1"/>
  <c r="O340" i="1"/>
  <c r="M340" i="1"/>
  <c r="N340" i="1"/>
  <c r="P340" i="1"/>
  <c r="Q62" i="1"/>
  <c r="S62" i="1" s="1"/>
  <c r="Q107" i="1"/>
  <c r="S107" i="1" s="1"/>
  <c r="L197" i="1"/>
  <c r="K262" i="1"/>
  <c r="L262" i="1" s="1"/>
  <c r="O265" i="1"/>
  <c r="Q265" i="1" s="1"/>
  <c r="L282" i="1"/>
  <c r="L283" i="1"/>
  <c r="S108" i="1"/>
  <c r="Q154" i="1"/>
  <c r="S154" i="1" s="1"/>
  <c r="M155" i="1"/>
  <c r="P155" i="1"/>
  <c r="M161" i="1"/>
  <c r="P161" i="1"/>
  <c r="K198" i="1"/>
  <c r="L198" i="1" s="1"/>
  <c r="K205" i="1"/>
  <c r="L205" i="1" s="1"/>
  <c r="M260" i="1"/>
  <c r="S265" i="1"/>
  <c r="S315" i="1"/>
  <c r="L138" i="1"/>
  <c r="Q140" i="1"/>
  <c r="S140" i="1" s="1"/>
  <c r="Q144" i="1"/>
  <c r="S144" i="1" s="1"/>
  <c r="Q160" i="1"/>
  <c r="S160" i="1" s="1"/>
  <c r="Q162" i="1"/>
  <c r="S162" i="1" s="1"/>
  <c r="K227" i="1"/>
  <c r="L227" i="1" s="1"/>
  <c r="K228" i="1"/>
  <c r="L228" i="1" s="1"/>
  <c r="M316" i="1"/>
  <c r="M317" i="1"/>
  <c r="O317" i="1"/>
  <c r="P142" i="1"/>
  <c r="M146" i="1"/>
  <c r="Q146" i="1" s="1"/>
  <c r="S146" i="1" s="1"/>
  <c r="K210" i="1"/>
  <c r="L210" i="1" s="1"/>
  <c r="L217" i="1"/>
  <c r="K218" i="1"/>
  <c r="L218" i="1" s="1"/>
  <c r="L263" i="1"/>
  <c r="L200" i="1"/>
  <c r="Q220" i="1"/>
  <c r="S220" i="1" s="1"/>
  <c r="L273" i="1"/>
  <c r="K276" i="1"/>
  <c r="L276" i="1" s="1"/>
  <c r="K278" i="1"/>
  <c r="L278" i="1" s="1"/>
  <c r="L111" i="1"/>
  <c r="L113" i="1"/>
  <c r="L115" i="1"/>
  <c r="M124" i="1"/>
  <c r="Q124" i="1" s="1"/>
  <c r="S124" i="1" s="1"/>
  <c r="M142" i="1"/>
  <c r="Q142" i="1" s="1"/>
  <c r="S142" i="1" s="1"/>
  <c r="P260" i="1"/>
  <c r="M264" i="1"/>
  <c r="Q264" i="1" s="1"/>
  <c r="S264" i="1" s="1"/>
  <c r="N316" i="1"/>
  <c r="K325" i="1"/>
  <c r="L325" i="1" s="1"/>
  <c r="L326" i="1"/>
  <c r="Q335" i="1"/>
  <c r="S335" i="1" s="1"/>
  <c r="Q337" i="1"/>
  <c r="S337" i="1" s="1"/>
  <c r="K216" i="1"/>
  <c r="L216" i="1" s="1"/>
  <c r="K268" i="1"/>
  <c r="L268" i="1" s="1"/>
  <c r="B8" i="1"/>
  <c r="D8" i="1"/>
  <c r="C8" i="1"/>
  <c r="A10" i="1"/>
  <c r="B9" i="1"/>
  <c r="D9" i="1"/>
  <c r="C9" i="1"/>
  <c r="A112" i="1"/>
  <c r="O197" i="1" l="1"/>
  <c r="M197" i="1"/>
  <c r="N197" i="1"/>
  <c r="P197" i="1"/>
  <c r="O262" i="1"/>
  <c r="P262" i="1"/>
  <c r="N262" i="1"/>
  <c r="M262" i="1"/>
  <c r="Q262" i="1" s="1"/>
  <c r="S262" i="1" s="1"/>
  <c r="O282" i="1"/>
  <c r="M282" i="1"/>
  <c r="P282" i="1"/>
  <c r="N282" i="1"/>
  <c r="N283" i="1"/>
  <c r="M283" i="1"/>
  <c r="O283" i="1"/>
  <c r="P283" i="1"/>
  <c r="M198" i="1"/>
  <c r="O198" i="1"/>
  <c r="P198" i="1"/>
  <c r="N198" i="1"/>
  <c r="O205" i="1"/>
  <c r="P205" i="1"/>
  <c r="M205" i="1"/>
  <c r="N205" i="1"/>
  <c r="O138" i="1"/>
  <c r="N138" i="1"/>
  <c r="M138" i="1"/>
  <c r="Q138" i="1" s="1"/>
  <c r="S138" i="1" s="1"/>
  <c r="P138" i="1"/>
  <c r="M227" i="1"/>
  <c r="P227" i="1"/>
  <c r="N227" i="1"/>
  <c r="O227" i="1"/>
  <c r="P228" i="1"/>
  <c r="M228" i="1"/>
  <c r="O228" i="1"/>
  <c r="N228" i="1"/>
  <c r="O210" i="1"/>
  <c r="N210" i="1"/>
  <c r="M210" i="1"/>
  <c r="Q210" i="1" s="1"/>
  <c r="S210" i="1" s="1"/>
  <c r="P210" i="1"/>
  <c r="O217" i="1"/>
  <c r="P217" i="1"/>
  <c r="N217" i="1"/>
  <c r="M217" i="1"/>
  <c r="Q217" i="1" s="1"/>
  <c r="S217" i="1" s="1"/>
  <c r="O218" i="1"/>
  <c r="N218" i="1"/>
  <c r="P218" i="1"/>
  <c r="M218" i="1"/>
  <c r="Q218" i="1" s="1"/>
  <c r="S218" i="1" s="1"/>
  <c r="O263" i="1"/>
  <c r="P263" i="1"/>
  <c r="M263" i="1"/>
  <c r="N263" i="1"/>
  <c r="P200" i="1"/>
  <c r="M200" i="1"/>
  <c r="N200" i="1"/>
  <c r="O200" i="1"/>
  <c r="N273" i="1"/>
  <c r="M273" i="1"/>
  <c r="P273" i="1"/>
  <c r="O273" i="1"/>
  <c r="N276" i="1"/>
  <c r="M276" i="1"/>
  <c r="P276" i="1"/>
  <c r="O276" i="1"/>
  <c r="P278" i="1"/>
  <c r="M278" i="1"/>
  <c r="N278" i="1"/>
  <c r="O278" i="1"/>
  <c r="P111" i="1"/>
  <c r="M111" i="1"/>
  <c r="O111" i="1"/>
  <c r="N111" i="1"/>
  <c r="O113" i="1"/>
  <c r="N113" i="1"/>
  <c r="P113" i="1"/>
  <c r="M113" i="1"/>
  <c r="Q113" i="1" s="1"/>
  <c r="S113" i="1" s="1"/>
  <c r="P115" i="1"/>
  <c r="M115" i="1"/>
  <c r="O115" i="1"/>
  <c r="N115" i="1"/>
  <c r="P325" i="1"/>
  <c r="N325" i="1"/>
  <c r="O325" i="1"/>
  <c r="M325" i="1"/>
  <c r="Q325" i="1" s="1"/>
  <c r="S325" i="1" s="1"/>
  <c r="P326" i="1"/>
  <c r="O326" i="1"/>
  <c r="M326" i="1"/>
  <c r="Q326" i="1" s="1"/>
  <c r="S326" i="1" s="1"/>
  <c r="N326" i="1"/>
  <c r="O216" i="1"/>
  <c r="M216" i="1"/>
  <c r="P216" i="1"/>
  <c r="N216" i="1"/>
  <c r="O268" i="1"/>
  <c r="M268" i="1"/>
  <c r="N268" i="1"/>
  <c r="P268" i="1"/>
  <c r="Q44" i="1"/>
  <c r="S44" i="1" s="1"/>
  <c r="Q45" i="1"/>
  <c r="S45" i="1" s="1"/>
  <c r="Q48" i="1"/>
  <c r="S48" i="1" s="1"/>
  <c r="Q49" i="1"/>
  <c r="S49" i="1" s="1"/>
  <c r="Q55" i="1"/>
  <c r="S55" i="1" s="1"/>
  <c r="Q60" i="1"/>
  <c r="S60" i="1" s="1"/>
  <c r="Q114" i="1"/>
  <c r="S114" i="1" s="1"/>
  <c r="Q117" i="1"/>
  <c r="S117" i="1" s="1"/>
  <c r="Q118" i="1"/>
  <c r="S118" i="1" s="1"/>
  <c r="Q121" i="1"/>
  <c r="S121" i="1" s="1"/>
  <c r="Q127" i="1"/>
  <c r="S127" i="1" s="1"/>
  <c r="Q132" i="1"/>
  <c r="S132" i="1" s="1"/>
  <c r="Q135" i="1"/>
  <c r="S135" i="1" s="1"/>
  <c r="Q145" i="1"/>
  <c r="S145" i="1" s="1"/>
  <c r="Q279" i="1"/>
  <c r="S279" i="1" s="1"/>
  <c r="Q319" i="1"/>
  <c r="S319" i="1" s="1"/>
  <c r="Q202" i="1"/>
  <c r="S202" i="1" s="1"/>
  <c r="Q46" i="1"/>
  <c r="S46" i="1" s="1"/>
  <c r="Q50" i="1"/>
  <c r="S50" i="1" s="1"/>
  <c r="Q110" i="1"/>
  <c r="S110" i="1" s="1"/>
  <c r="Q119" i="1"/>
  <c r="S119" i="1" s="1"/>
  <c r="Q120" i="1"/>
  <c r="S120" i="1" s="1"/>
  <c r="Q122" i="1"/>
  <c r="S122" i="1" s="1"/>
  <c r="Q126" i="1"/>
  <c r="S126" i="1" s="1"/>
  <c r="Q266" i="1"/>
  <c r="S266" i="1" s="1"/>
  <c r="Q272" i="1"/>
  <c r="S272" i="1" s="1"/>
  <c r="Q327" i="1"/>
  <c r="S327" i="1" s="1"/>
  <c r="Q159" i="1"/>
  <c r="S159" i="1" s="1"/>
  <c r="Q167" i="1"/>
  <c r="S167" i="1" s="1"/>
  <c r="Q215" i="1"/>
  <c r="S215" i="1" s="1"/>
  <c r="Q112" i="1"/>
  <c r="S112" i="1" s="1"/>
  <c r="Q130" i="1"/>
  <c r="S130" i="1" s="1"/>
  <c r="Q133" i="1"/>
  <c r="S133" i="1" s="1"/>
  <c r="Q136" i="1"/>
  <c r="S136" i="1" s="1"/>
  <c r="Q139" i="1"/>
  <c r="S139" i="1" s="1"/>
  <c r="Q141" i="1"/>
  <c r="S141" i="1" s="1"/>
  <c r="Q149" i="1"/>
  <c r="S149" i="1" s="1"/>
  <c r="Q156" i="1"/>
  <c r="S156" i="1" s="1"/>
  <c r="Q158" i="1"/>
  <c r="S158" i="1" s="1"/>
  <c r="Q222" i="1"/>
  <c r="S222" i="1" s="1"/>
  <c r="Q224" i="1"/>
  <c r="S224" i="1" s="1"/>
  <c r="Q53" i="1"/>
  <c r="S53" i="1" s="1"/>
  <c r="Q134" i="1"/>
  <c r="S134" i="1" s="1"/>
  <c r="Q143" i="1"/>
  <c r="S143" i="1" s="1"/>
  <c r="Q259" i="1"/>
  <c r="S259" i="1" s="1"/>
  <c r="Q270" i="1"/>
  <c r="S270" i="1" s="1"/>
  <c r="Q320" i="1"/>
  <c r="S320" i="1" s="1"/>
  <c r="Q322" i="1"/>
  <c r="S322" i="1" s="1"/>
  <c r="Q163" i="1"/>
  <c r="S163" i="1" s="1"/>
  <c r="Q164" i="1"/>
  <c r="S164" i="1" s="1"/>
  <c r="Q165" i="1"/>
  <c r="S165" i="1" s="1"/>
  <c r="Q166" i="1"/>
  <c r="S166" i="1" s="1"/>
  <c r="Q169" i="1"/>
  <c r="S169" i="1" s="1"/>
  <c r="Q199" i="1"/>
  <c r="S199" i="1" s="1"/>
  <c r="Q201" i="1"/>
  <c r="S201" i="1" s="1"/>
  <c r="Q203" i="1"/>
  <c r="S203" i="1" s="1"/>
  <c r="Q206" i="1"/>
  <c r="S206" i="1" s="1"/>
  <c r="Q208" i="1"/>
  <c r="S208" i="1" s="1"/>
  <c r="Q212" i="1"/>
  <c r="S212" i="1" s="1"/>
  <c r="Q219" i="1"/>
  <c r="S219" i="1" s="1"/>
  <c r="Q336" i="1"/>
  <c r="S336" i="1" s="1"/>
  <c r="Q214" i="1"/>
  <c r="S214" i="1" s="1"/>
  <c r="Q275" i="1"/>
  <c r="S275" i="1" s="1"/>
  <c r="Q54" i="1"/>
  <c r="S54" i="1" s="1"/>
  <c r="Q213" i="1"/>
  <c r="S213" i="1" s="1"/>
  <c r="Q229" i="1"/>
  <c r="S229" i="1" s="1"/>
  <c r="Q256" i="1"/>
  <c r="S256" i="1" s="1"/>
  <c r="Q280" i="1"/>
  <c r="S280" i="1" s="1"/>
  <c r="Q340" i="1"/>
  <c r="S340" i="1" s="1"/>
  <c r="Q150" i="1"/>
  <c r="S150" i="1" s="1"/>
  <c r="Q151" i="1"/>
  <c r="S151" i="1" s="1"/>
  <c r="Q157" i="1"/>
  <c r="S157" i="1" s="1"/>
  <c r="Q168" i="1"/>
  <c r="S168" i="1" s="1"/>
  <c r="Q171" i="1"/>
  <c r="S171" i="1" s="1"/>
  <c r="Q173" i="1"/>
  <c r="S173" i="1" s="1"/>
  <c r="Q196" i="1"/>
  <c r="S196" i="1" s="1"/>
  <c r="Q204" i="1"/>
  <c r="S204" i="1" s="1"/>
  <c r="Q207" i="1"/>
  <c r="S207" i="1" s="1"/>
  <c r="Q155" i="1"/>
  <c r="S155" i="1" s="1"/>
  <c r="Q161" i="1"/>
  <c r="S161" i="1" s="1"/>
  <c r="Q260" i="1"/>
  <c r="S260" i="1" s="1"/>
  <c r="Q316" i="1"/>
  <c r="S316" i="1" s="1"/>
  <c r="Q317" i="1"/>
  <c r="S317" i="1" s="1"/>
  <c r="D10" i="1"/>
  <c r="C10" i="1"/>
  <c r="B10" i="1"/>
  <c r="A11" i="1"/>
  <c r="A113" i="1"/>
  <c r="C112" i="1"/>
  <c r="D112" i="1"/>
  <c r="B112" i="1"/>
  <c r="Q197" i="1" l="1"/>
  <c r="S197" i="1" s="1"/>
  <c r="Q282" i="1"/>
  <c r="S282" i="1" s="1"/>
  <c r="Q283" i="1"/>
  <c r="S283" i="1" s="1"/>
  <c r="Q198" i="1"/>
  <c r="S198" i="1" s="1"/>
  <c r="Q205" i="1"/>
  <c r="S205" i="1" s="1"/>
  <c r="Q228" i="1"/>
  <c r="S228" i="1" s="1"/>
  <c r="Q263" i="1"/>
  <c r="S263" i="1" s="1"/>
  <c r="Q276" i="1"/>
  <c r="S276" i="1" s="1"/>
  <c r="Q111" i="1"/>
  <c r="S111" i="1" s="1"/>
  <c r="Q216" i="1"/>
  <c r="S216" i="1" s="1"/>
  <c r="Q227" i="1"/>
  <c r="S227" i="1" s="1"/>
  <c r="Q200" i="1"/>
  <c r="S200" i="1" s="1"/>
  <c r="Q273" i="1"/>
  <c r="S273" i="1" s="1"/>
  <c r="Q278" i="1"/>
  <c r="S278" i="1" s="1"/>
  <c r="Q115" i="1"/>
  <c r="S115" i="1" s="1"/>
  <c r="Q268" i="1"/>
  <c r="S268" i="1" s="1"/>
  <c r="B11" i="1"/>
  <c r="D11" i="1"/>
  <c r="C11" i="1"/>
  <c r="A12" i="1"/>
  <c r="D113" i="1"/>
  <c r="C113" i="1"/>
  <c r="B113" i="1"/>
  <c r="A114" i="1"/>
  <c r="B12" i="1" l="1"/>
  <c r="D12" i="1"/>
  <c r="C12" i="1"/>
  <c r="A13" i="1"/>
  <c r="D114" i="1"/>
  <c r="C114" i="1"/>
  <c r="B114" i="1"/>
  <c r="A115" i="1"/>
  <c r="D13" i="1" l="1"/>
  <c r="C13" i="1"/>
  <c r="B13" i="1"/>
  <c r="A14" i="1"/>
  <c r="C115" i="1"/>
  <c r="D115" i="1"/>
  <c r="B115" i="1"/>
  <c r="A116" i="1"/>
  <c r="B14" i="1" l="1"/>
  <c r="D14" i="1"/>
  <c r="C14" i="1"/>
  <c r="A15" i="1"/>
  <c r="C116" i="1"/>
  <c r="D116" i="1"/>
  <c r="B116" i="1"/>
  <c r="A117" i="1"/>
  <c r="B15" i="1" l="1"/>
  <c r="D15" i="1"/>
  <c r="C15" i="1"/>
  <c r="A16" i="1"/>
  <c r="B117" i="1"/>
  <c r="D117" i="1"/>
  <c r="C117" i="1"/>
  <c r="A118" i="1"/>
  <c r="B16" i="1" l="1"/>
  <c r="D16" i="1"/>
  <c r="C16" i="1"/>
  <c r="A17" i="1"/>
  <c r="B118" i="1"/>
  <c r="D118" i="1"/>
  <c r="C118" i="1"/>
  <c r="A119" i="1"/>
  <c r="B17" i="1" l="1"/>
  <c r="D17" i="1"/>
  <c r="C17" i="1"/>
  <c r="A18" i="1"/>
  <c r="B119" i="1"/>
  <c r="D119" i="1"/>
  <c r="C119" i="1"/>
  <c r="A120" i="1"/>
  <c r="B18" i="1" l="1"/>
  <c r="D18" i="1"/>
  <c r="C18" i="1"/>
  <c r="A19" i="1"/>
  <c r="B120" i="1"/>
  <c r="C120" i="1"/>
  <c r="D120" i="1"/>
  <c r="A121" i="1"/>
  <c r="C19" i="1" l="1"/>
  <c r="B19" i="1"/>
  <c r="D19" i="1"/>
  <c r="A20" i="1"/>
  <c r="B121" i="1"/>
  <c r="D121" i="1"/>
  <c r="C121" i="1"/>
  <c r="A122" i="1"/>
  <c r="C20" i="1" l="1"/>
  <c r="D20" i="1"/>
  <c r="B20" i="1"/>
  <c r="A21" i="1"/>
  <c r="C122" i="1"/>
  <c r="D122" i="1"/>
  <c r="B122" i="1"/>
  <c r="A123" i="1"/>
  <c r="C21" i="1" l="1"/>
  <c r="D21" i="1"/>
  <c r="B21" i="1"/>
  <c r="A22" i="1"/>
  <c r="B123" i="1"/>
  <c r="D123" i="1"/>
  <c r="C123" i="1"/>
  <c r="A124" i="1"/>
  <c r="C22" i="1" l="1"/>
  <c r="D22" i="1"/>
  <c r="B22" i="1"/>
  <c r="A23" i="1"/>
  <c r="B124" i="1"/>
  <c r="C124" i="1"/>
  <c r="D124" i="1"/>
  <c r="A125" i="1"/>
  <c r="D23" i="1" l="1"/>
  <c r="B23" i="1"/>
  <c r="C23" i="1"/>
  <c r="A24" i="1"/>
  <c r="C125" i="1"/>
  <c r="D125" i="1"/>
  <c r="B125" i="1"/>
  <c r="A126" i="1"/>
  <c r="C24" i="1" l="1"/>
  <c r="D24" i="1"/>
  <c r="B24" i="1"/>
  <c r="A25" i="1"/>
  <c r="C126" i="1"/>
  <c r="D126" i="1"/>
  <c r="B126" i="1"/>
  <c r="A127" i="1"/>
  <c r="C25" i="1" l="1"/>
  <c r="D25" i="1"/>
  <c r="B25" i="1"/>
  <c r="A26" i="1"/>
  <c r="C127" i="1"/>
  <c r="D127" i="1"/>
  <c r="B127" i="1"/>
  <c r="A128" i="1"/>
  <c r="D26" i="1" l="1"/>
  <c r="C26" i="1"/>
  <c r="B26" i="1"/>
  <c r="A27" i="1"/>
  <c r="D128" i="1"/>
  <c r="C128" i="1"/>
  <c r="B128" i="1"/>
  <c r="A129" i="1"/>
  <c r="D27" i="1" l="1"/>
  <c r="B27" i="1"/>
  <c r="C27" i="1"/>
  <c r="A28" i="1"/>
  <c r="B129" i="1"/>
  <c r="D129" i="1"/>
  <c r="C129" i="1"/>
  <c r="A130" i="1"/>
  <c r="C28" i="1" l="1"/>
  <c r="D28" i="1"/>
  <c r="B28" i="1"/>
  <c r="A29" i="1"/>
  <c r="B130" i="1"/>
  <c r="C130" i="1"/>
  <c r="D130" i="1"/>
  <c r="A131" i="1"/>
  <c r="C29" i="1" l="1"/>
  <c r="D29" i="1"/>
  <c r="B29" i="1"/>
  <c r="A30" i="1"/>
  <c r="C131" i="1"/>
  <c r="D131" i="1"/>
  <c r="B131" i="1"/>
  <c r="A132" i="1"/>
  <c r="C30" i="1" l="1"/>
  <c r="D30" i="1"/>
  <c r="B30" i="1"/>
  <c r="A31" i="1"/>
  <c r="B132" i="1"/>
  <c r="D132" i="1"/>
  <c r="C132" i="1"/>
  <c r="A133" i="1"/>
  <c r="C31" i="1" l="1"/>
  <c r="D31" i="1"/>
  <c r="B31" i="1"/>
  <c r="A32" i="1"/>
  <c r="C133" i="1"/>
  <c r="B133" i="1"/>
  <c r="D133" i="1"/>
  <c r="A134" i="1"/>
  <c r="B32" i="1" l="1"/>
  <c r="C32" i="1"/>
  <c r="D32" i="1"/>
  <c r="A33" i="1"/>
  <c r="B134" i="1"/>
  <c r="C134" i="1"/>
  <c r="D134" i="1"/>
  <c r="A135" i="1"/>
  <c r="D33" i="1" l="1"/>
  <c r="C33" i="1"/>
  <c r="B33" i="1"/>
  <c r="A34" i="1"/>
  <c r="B135" i="1"/>
  <c r="D135" i="1"/>
  <c r="C135" i="1"/>
  <c r="A136" i="1"/>
  <c r="B34" i="1" l="1"/>
  <c r="D34" i="1"/>
  <c r="C34" i="1"/>
  <c r="A35" i="1"/>
  <c r="D136" i="1"/>
  <c r="C136" i="1"/>
  <c r="B136" i="1"/>
  <c r="A137" i="1"/>
  <c r="B35" i="1" l="1"/>
  <c r="D35" i="1"/>
  <c r="C35" i="1"/>
  <c r="A36" i="1"/>
  <c r="B137" i="1"/>
  <c r="C137" i="1"/>
  <c r="D137" i="1"/>
  <c r="A138" i="1"/>
  <c r="B36" i="1" l="1"/>
  <c r="D36" i="1"/>
  <c r="C36" i="1"/>
  <c r="A37" i="1"/>
  <c r="B138" i="1"/>
  <c r="C138" i="1"/>
  <c r="D138" i="1"/>
  <c r="A139" i="1"/>
  <c r="B37" i="1" l="1"/>
  <c r="D37" i="1"/>
  <c r="C37" i="1"/>
  <c r="A38" i="1"/>
  <c r="B139" i="1"/>
  <c r="C139" i="1"/>
  <c r="D139" i="1"/>
  <c r="A140" i="1"/>
  <c r="B38" i="1" l="1"/>
  <c r="D38" i="1"/>
  <c r="C38" i="1"/>
  <c r="A39" i="1"/>
  <c r="C140" i="1"/>
  <c r="B140" i="1"/>
  <c r="D140" i="1"/>
  <c r="A141" i="1"/>
  <c r="D39" i="1" l="1"/>
  <c r="B39" i="1"/>
  <c r="C39" i="1"/>
  <c r="A40" i="1"/>
  <c r="C141" i="1"/>
  <c r="D141" i="1"/>
  <c r="B141" i="1"/>
  <c r="A142" i="1"/>
  <c r="D40" i="1" l="1"/>
  <c r="C40" i="1"/>
  <c r="B40" i="1"/>
  <c r="A41" i="1"/>
  <c r="D142" i="1"/>
  <c r="C142" i="1"/>
  <c r="B142" i="1"/>
  <c r="A143" i="1"/>
  <c r="C41" i="1" l="1"/>
  <c r="D41" i="1"/>
  <c r="B41" i="1"/>
  <c r="A42" i="1"/>
  <c r="B143" i="1"/>
  <c r="D143" i="1"/>
  <c r="C143" i="1"/>
  <c r="A144" i="1"/>
  <c r="D42" i="1" l="1"/>
  <c r="C42" i="1"/>
  <c r="B42" i="1"/>
  <c r="A43" i="1"/>
  <c r="D144" i="1"/>
  <c r="B144" i="1"/>
  <c r="C144" i="1"/>
  <c r="A145" i="1"/>
  <c r="D43" i="1" l="1"/>
  <c r="C43" i="1"/>
  <c r="B43" i="1"/>
  <c r="A44" i="1"/>
  <c r="C145" i="1"/>
  <c r="D145" i="1"/>
  <c r="B145" i="1"/>
  <c r="A146" i="1"/>
  <c r="D44" i="1" l="1"/>
  <c r="C44" i="1"/>
  <c r="B44" i="1"/>
  <c r="A45" i="1"/>
  <c r="D146" i="1"/>
  <c r="B146" i="1"/>
  <c r="C146" i="1"/>
  <c r="A147" i="1"/>
  <c r="D45" i="1" l="1"/>
  <c r="C45" i="1"/>
  <c r="B45" i="1"/>
  <c r="A46" i="1"/>
  <c r="D147" i="1"/>
  <c r="C147" i="1"/>
  <c r="B147" i="1"/>
  <c r="A148" i="1"/>
  <c r="D46" i="1" l="1"/>
  <c r="C46" i="1"/>
  <c r="B46" i="1"/>
  <c r="A47" i="1"/>
  <c r="D148" i="1"/>
  <c r="C148" i="1"/>
  <c r="B148" i="1"/>
  <c r="A149" i="1"/>
  <c r="C47" i="1" l="1"/>
  <c r="D47" i="1"/>
  <c r="B47" i="1"/>
  <c r="A48" i="1"/>
  <c r="C149" i="1"/>
  <c r="B149" i="1"/>
  <c r="D149" i="1"/>
  <c r="A150" i="1"/>
  <c r="C48" i="1" l="1"/>
  <c r="D48" i="1"/>
  <c r="B48" i="1"/>
  <c r="A49" i="1"/>
  <c r="C150" i="1"/>
  <c r="D150" i="1"/>
  <c r="B150" i="1"/>
  <c r="A151" i="1"/>
  <c r="B49" i="1" l="1"/>
  <c r="C49" i="1"/>
  <c r="D49" i="1"/>
  <c r="A50" i="1"/>
  <c r="B151" i="1"/>
  <c r="C151" i="1"/>
  <c r="D151" i="1"/>
  <c r="A152" i="1"/>
  <c r="B50" i="1" l="1"/>
  <c r="C50" i="1"/>
  <c r="D50" i="1"/>
  <c r="A51" i="1"/>
  <c r="C152" i="1"/>
  <c r="B152" i="1"/>
  <c r="D152" i="1"/>
  <c r="A153" i="1"/>
  <c r="B51" i="1" l="1"/>
  <c r="C51" i="1"/>
  <c r="D51" i="1"/>
  <c r="A52" i="1"/>
  <c r="B153" i="1"/>
  <c r="C153" i="1"/>
  <c r="D153" i="1"/>
  <c r="A154" i="1"/>
  <c r="C52" i="1" l="1"/>
  <c r="D52" i="1"/>
  <c r="B52" i="1"/>
  <c r="A53" i="1"/>
  <c r="C154" i="1"/>
  <c r="D154" i="1"/>
  <c r="B154" i="1"/>
  <c r="A155" i="1"/>
  <c r="B53" i="1" l="1"/>
  <c r="C53" i="1"/>
  <c r="D53" i="1"/>
  <c r="A54" i="1"/>
  <c r="D155" i="1"/>
  <c r="B155" i="1"/>
  <c r="C155" i="1"/>
  <c r="A156" i="1"/>
  <c r="D54" i="1" l="1"/>
  <c r="B54" i="1"/>
  <c r="C54" i="1"/>
  <c r="A55" i="1"/>
  <c r="B156" i="1"/>
  <c r="D156" i="1"/>
  <c r="C156" i="1"/>
  <c r="A157" i="1"/>
  <c r="C55" i="1" l="1"/>
  <c r="D55" i="1"/>
  <c r="B55" i="1"/>
  <c r="A56" i="1"/>
  <c r="C157" i="1"/>
  <c r="B157" i="1"/>
  <c r="D157" i="1"/>
  <c r="A158" i="1"/>
  <c r="B56" i="1" l="1"/>
  <c r="C56" i="1"/>
  <c r="D56" i="1"/>
  <c r="A57" i="1"/>
  <c r="B158" i="1"/>
  <c r="C158" i="1"/>
  <c r="D158" i="1"/>
  <c r="A159" i="1"/>
  <c r="B57" i="1" l="1"/>
  <c r="D57" i="1"/>
  <c r="C57" i="1"/>
  <c r="A58" i="1"/>
  <c r="C159" i="1"/>
  <c r="D159" i="1"/>
  <c r="B159" i="1"/>
  <c r="A160" i="1"/>
  <c r="C58" i="1" l="1"/>
  <c r="D58" i="1"/>
  <c r="B58" i="1"/>
  <c r="A59" i="1"/>
  <c r="D160" i="1"/>
  <c r="C160" i="1"/>
  <c r="B160" i="1"/>
  <c r="A161" i="1"/>
  <c r="B59" i="1" l="1"/>
  <c r="D59" i="1"/>
  <c r="C59" i="1"/>
  <c r="A60" i="1"/>
  <c r="C161" i="1"/>
  <c r="D161" i="1"/>
  <c r="B161" i="1"/>
  <c r="A162" i="1"/>
  <c r="B60" i="1" l="1"/>
  <c r="D60" i="1"/>
  <c r="C60" i="1"/>
  <c r="A61" i="1"/>
  <c r="B162" i="1"/>
  <c r="C162" i="1"/>
  <c r="D162" i="1"/>
  <c r="A163" i="1"/>
  <c r="B61" i="1" l="1"/>
  <c r="C61" i="1"/>
  <c r="D61" i="1"/>
  <c r="A62" i="1"/>
  <c r="C163" i="1"/>
  <c r="D163" i="1"/>
  <c r="B163" i="1"/>
  <c r="A164" i="1"/>
  <c r="B62" i="1" l="1"/>
  <c r="C62" i="1"/>
  <c r="D62" i="1"/>
  <c r="A63" i="1"/>
  <c r="B164" i="1"/>
  <c r="C164" i="1"/>
  <c r="D164" i="1"/>
  <c r="A165" i="1"/>
  <c r="C63" i="1" l="1"/>
  <c r="B63" i="1"/>
  <c r="D63" i="1"/>
  <c r="A64" i="1"/>
  <c r="C165" i="1"/>
  <c r="B165" i="1"/>
  <c r="D165" i="1"/>
  <c r="A166" i="1"/>
  <c r="B64" i="1" l="1"/>
  <c r="D64" i="1"/>
  <c r="C64" i="1"/>
  <c r="A65" i="1"/>
  <c r="B166" i="1"/>
  <c r="C166" i="1"/>
  <c r="D166" i="1"/>
  <c r="A167" i="1"/>
  <c r="B65" i="1" l="1"/>
  <c r="C65" i="1"/>
  <c r="D65" i="1"/>
  <c r="A66" i="1"/>
  <c r="B167" i="1"/>
  <c r="D167" i="1"/>
  <c r="C167" i="1"/>
  <c r="A168" i="1"/>
  <c r="B66" i="1" l="1"/>
  <c r="D66" i="1"/>
  <c r="C66" i="1"/>
  <c r="A67" i="1"/>
  <c r="B168" i="1"/>
  <c r="C168" i="1"/>
  <c r="D168" i="1"/>
  <c r="A169" i="1"/>
  <c r="C67" i="1" l="1"/>
  <c r="D67" i="1"/>
  <c r="B67" i="1"/>
  <c r="A68" i="1"/>
  <c r="B169" i="1"/>
  <c r="C169" i="1"/>
  <c r="D169" i="1"/>
  <c r="A170" i="1"/>
  <c r="B68" i="1" l="1"/>
  <c r="C68" i="1"/>
  <c r="D68" i="1"/>
  <c r="A69" i="1"/>
  <c r="D170" i="1"/>
  <c r="B170" i="1"/>
  <c r="C170" i="1"/>
  <c r="A171" i="1"/>
  <c r="C69" i="1" l="1"/>
  <c r="D69" i="1"/>
  <c r="B69" i="1"/>
  <c r="A70" i="1"/>
  <c r="B171" i="1"/>
  <c r="D171" i="1"/>
  <c r="C171" i="1"/>
  <c r="A172" i="1"/>
  <c r="C70" i="1" l="1"/>
  <c r="D70" i="1"/>
  <c r="B70" i="1"/>
  <c r="A71" i="1"/>
  <c r="D172" i="1"/>
  <c r="C172" i="1"/>
  <c r="B172" i="1"/>
  <c r="A173" i="1"/>
  <c r="C71" i="1" l="1"/>
  <c r="D71" i="1"/>
  <c r="B71" i="1"/>
  <c r="A72" i="1"/>
  <c r="B173" i="1"/>
  <c r="D173" i="1"/>
  <c r="C173" i="1"/>
  <c r="A174" i="1"/>
  <c r="D72" i="1" l="1"/>
  <c r="B72" i="1"/>
  <c r="C72" i="1"/>
  <c r="A73" i="1"/>
  <c r="D174" i="1"/>
  <c r="C174" i="1"/>
  <c r="B174" i="1"/>
  <c r="A175" i="1"/>
  <c r="D73" i="1" l="1"/>
  <c r="B73" i="1"/>
  <c r="C73" i="1"/>
  <c r="A74" i="1"/>
  <c r="C175" i="1"/>
  <c r="D175" i="1"/>
  <c r="B175" i="1"/>
  <c r="A176" i="1"/>
  <c r="D74" i="1" l="1"/>
  <c r="C74" i="1"/>
  <c r="B74" i="1"/>
  <c r="A75" i="1"/>
  <c r="B176" i="1"/>
  <c r="C176" i="1"/>
  <c r="D176" i="1"/>
  <c r="A177" i="1"/>
  <c r="D75" i="1" l="1"/>
  <c r="B75" i="1"/>
  <c r="C75" i="1"/>
  <c r="A76" i="1"/>
  <c r="C177" i="1"/>
  <c r="D177" i="1"/>
  <c r="B177" i="1"/>
  <c r="A178" i="1"/>
  <c r="D76" i="1" l="1"/>
  <c r="B76" i="1"/>
  <c r="C76" i="1"/>
  <c r="A77" i="1"/>
  <c r="B178" i="1"/>
  <c r="C178" i="1"/>
  <c r="D178" i="1"/>
  <c r="A179" i="1"/>
  <c r="D77" i="1" l="1"/>
  <c r="C77" i="1"/>
  <c r="B77" i="1"/>
  <c r="A78" i="1"/>
  <c r="C179" i="1"/>
  <c r="D179" i="1"/>
  <c r="B179" i="1"/>
  <c r="A180" i="1"/>
  <c r="B78" i="1" l="1"/>
  <c r="D78" i="1"/>
  <c r="C78" i="1"/>
  <c r="A79" i="1"/>
  <c r="D180" i="1"/>
  <c r="B180" i="1"/>
  <c r="C180" i="1"/>
  <c r="A181" i="1"/>
  <c r="D79" i="1" l="1"/>
  <c r="B79" i="1"/>
  <c r="C79" i="1"/>
  <c r="A80" i="1"/>
  <c r="C181" i="1"/>
  <c r="B181" i="1"/>
  <c r="D181" i="1"/>
  <c r="A182" i="1"/>
  <c r="C80" i="1" l="1"/>
  <c r="D80" i="1"/>
  <c r="B80" i="1"/>
  <c r="A81" i="1"/>
  <c r="C182" i="1"/>
  <c r="D182" i="1"/>
  <c r="B182" i="1"/>
  <c r="A183" i="1"/>
  <c r="D81" i="1" l="1"/>
  <c r="C81" i="1"/>
  <c r="B81" i="1"/>
  <c r="A82" i="1"/>
  <c r="B183" i="1"/>
  <c r="D183" i="1"/>
  <c r="C183" i="1"/>
  <c r="A184" i="1"/>
  <c r="D82" i="1" l="1"/>
  <c r="B82" i="1"/>
  <c r="C82" i="1"/>
  <c r="A83" i="1"/>
  <c r="B184" i="1"/>
  <c r="D184" i="1"/>
  <c r="C184" i="1"/>
  <c r="A185" i="1"/>
  <c r="B83" i="1" l="1"/>
  <c r="D83" i="1"/>
  <c r="C83" i="1"/>
  <c r="A84" i="1"/>
  <c r="B185" i="1"/>
  <c r="D185" i="1"/>
  <c r="C185" i="1"/>
  <c r="A186" i="1"/>
  <c r="D84" i="1" l="1"/>
  <c r="B84" i="1"/>
  <c r="C84" i="1"/>
  <c r="A85" i="1"/>
  <c r="B186" i="1"/>
  <c r="D186" i="1"/>
  <c r="C186" i="1"/>
  <c r="A187" i="1"/>
  <c r="D85" i="1" l="1"/>
  <c r="B85" i="1"/>
  <c r="C85" i="1"/>
  <c r="A86" i="1"/>
  <c r="D187" i="1"/>
  <c r="B187" i="1"/>
  <c r="C187" i="1"/>
  <c r="A188" i="1"/>
  <c r="D86" i="1" l="1"/>
  <c r="B86" i="1"/>
  <c r="C86" i="1"/>
  <c r="A87" i="1"/>
  <c r="B188" i="1"/>
  <c r="D188" i="1"/>
  <c r="C188" i="1"/>
  <c r="A189" i="1"/>
  <c r="D87" i="1" l="1"/>
  <c r="C87" i="1"/>
  <c r="B87" i="1"/>
  <c r="A88" i="1"/>
  <c r="D189" i="1"/>
  <c r="C189" i="1"/>
  <c r="B189" i="1"/>
  <c r="A190" i="1"/>
  <c r="D88" i="1" l="1"/>
  <c r="B88" i="1"/>
  <c r="C88" i="1"/>
  <c r="A89" i="1"/>
  <c r="D190" i="1"/>
  <c r="C190" i="1"/>
  <c r="B190" i="1"/>
  <c r="A191" i="1"/>
  <c r="D89" i="1" l="1"/>
  <c r="C89" i="1"/>
  <c r="B89" i="1"/>
  <c r="A90" i="1"/>
  <c r="D191" i="1"/>
  <c r="C191" i="1"/>
  <c r="B191" i="1"/>
  <c r="A192" i="1"/>
  <c r="B90" i="1" l="1"/>
  <c r="D90" i="1"/>
  <c r="C90" i="1"/>
  <c r="A91" i="1"/>
  <c r="D192" i="1"/>
  <c r="C192" i="1"/>
  <c r="B192" i="1"/>
  <c r="A193" i="1"/>
  <c r="B91" i="1" l="1"/>
  <c r="D91" i="1"/>
  <c r="C91" i="1"/>
  <c r="A92" i="1"/>
  <c r="D193" i="1"/>
  <c r="C193" i="1"/>
  <c r="B193" i="1"/>
  <c r="A194" i="1"/>
  <c r="C92" i="1" l="1"/>
  <c r="B92" i="1"/>
  <c r="D92" i="1"/>
  <c r="A93" i="1"/>
  <c r="D194" i="1"/>
  <c r="B194" i="1"/>
  <c r="C194" i="1"/>
  <c r="A195" i="1"/>
  <c r="C93" i="1" l="1"/>
  <c r="D93" i="1"/>
  <c r="B93" i="1"/>
  <c r="A94" i="1"/>
  <c r="C195" i="1"/>
  <c r="D195" i="1"/>
  <c r="B195" i="1"/>
  <c r="A196" i="1"/>
  <c r="C94" i="1" l="1"/>
  <c r="D94" i="1"/>
  <c r="B94" i="1"/>
  <c r="A95" i="1"/>
  <c r="B196" i="1"/>
  <c r="C196" i="1"/>
  <c r="D196" i="1"/>
  <c r="A197" i="1"/>
  <c r="C95" i="1" l="1"/>
  <c r="D95" i="1"/>
  <c r="B95" i="1"/>
  <c r="A96" i="1"/>
  <c r="B197" i="1"/>
  <c r="C197" i="1"/>
  <c r="D197" i="1"/>
  <c r="A198" i="1"/>
  <c r="D96" i="1" l="1"/>
  <c r="B96" i="1"/>
  <c r="C96" i="1"/>
  <c r="A97" i="1"/>
  <c r="D198" i="1"/>
  <c r="C198" i="1"/>
  <c r="B198" i="1"/>
  <c r="A199" i="1"/>
  <c r="C97" i="1" l="1"/>
  <c r="D97" i="1"/>
  <c r="B97" i="1"/>
  <c r="A98" i="1"/>
  <c r="D199" i="1"/>
  <c r="C199" i="1"/>
  <c r="B199" i="1"/>
  <c r="A200" i="1"/>
  <c r="C98" i="1" l="1"/>
  <c r="B98" i="1"/>
  <c r="D98" i="1"/>
  <c r="A99" i="1"/>
  <c r="D200" i="1"/>
  <c r="C200" i="1"/>
  <c r="B200" i="1"/>
  <c r="A201" i="1"/>
  <c r="C99" i="1" l="1"/>
  <c r="B99" i="1"/>
  <c r="D99" i="1"/>
  <c r="A100" i="1"/>
  <c r="D201" i="1"/>
  <c r="C201" i="1"/>
  <c r="B201" i="1"/>
  <c r="A202" i="1"/>
  <c r="C100" i="1" l="1"/>
  <c r="B100" i="1"/>
  <c r="D100" i="1"/>
  <c r="A101" i="1"/>
  <c r="D202" i="1"/>
  <c r="C202" i="1"/>
  <c r="B202" i="1"/>
  <c r="A203" i="1"/>
  <c r="D101" i="1" l="1"/>
  <c r="C101" i="1"/>
  <c r="B101" i="1"/>
  <c r="A102" i="1"/>
  <c r="D203" i="1"/>
  <c r="C203" i="1"/>
  <c r="B203" i="1"/>
  <c r="A204" i="1"/>
  <c r="C102" i="1" l="1"/>
  <c r="D102" i="1"/>
  <c r="B102" i="1"/>
  <c r="A103" i="1"/>
  <c r="D204" i="1"/>
  <c r="C204" i="1"/>
  <c r="B204" i="1"/>
  <c r="A205" i="1"/>
  <c r="C103" i="1" l="1"/>
  <c r="B103" i="1"/>
  <c r="D103" i="1"/>
  <c r="A104" i="1"/>
  <c r="B205" i="1"/>
  <c r="C205" i="1"/>
  <c r="D205" i="1"/>
  <c r="A206" i="1"/>
  <c r="B104" i="1" l="1"/>
  <c r="D104" i="1"/>
  <c r="C104" i="1"/>
  <c r="A105" i="1"/>
  <c r="B206" i="1"/>
  <c r="D206" i="1"/>
  <c r="C206" i="1"/>
  <c r="A207" i="1"/>
  <c r="D105" i="1" l="1"/>
  <c r="C105" i="1"/>
  <c r="B105" i="1"/>
  <c r="A106" i="1"/>
  <c r="B207" i="1"/>
  <c r="C207" i="1"/>
  <c r="D207" i="1"/>
  <c r="A208" i="1"/>
  <c r="B106" i="1" l="1"/>
  <c r="D106" i="1"/>
  <c r="C106" i="1"/>
  <c r="A107" i="1"/>
  <c r="D208" i="1"/>
  <c r="B208" i="1"/>
  <c r="C208" i="1"/>
  <c r="A209" i="1"/>
  <c r="D107" i="1" l="1"/>
  <c r="C107" i="1"/>
  <c r="B107" i="1"/>
  <c r="A108" i="1"/>
  <c r="D209" i="1"/>
  <c r="B209" i="1"/>
  <c r="C209" i="1"/>
  <c r="A210" i="1"/>
  <c r="D108" i="1" l="1"/>
  <c r="C108" i="1"/>
  <c r="B108" i="1"/>
  <c r="A109" i="1"/>
  <c r="C210" i="1"/>
  <c r="D210" i="1"/>
  <c r="B210" i="1"/>
  <c r="A211" i="1"/>
  <c r="B109" i="1" l="1"/>
  <c r="D109" i="1"/>
  <c r="C109" i="1"/>
  <c r="A110" i="1"/>
  <c r="D211" i="1"/>
  <c r="C211" i="1"/>
  <c r="B211" i="1"/>
  <c r="A212" i="1"/>
  <c r="D110" i="1" l="1"/>
  <c r="B110" i="1"/>
  <c r="C110" i="1"/>
  <c r="A111" i="1"/>
  <c r="C212" i="1"/>
  <c r="D212" i="1"/>
  <c r="B212" i="1"/>
  <c r="A213" i="1"/>
  <c r="D111" i="1" l="1"/>
  <c r="C111" i="1"/>
  <c r="B111" i="1"/>
  <c r="B213" i="1"/>
  <c r="D213" i="1"/>
  <c r="C213" i="1"/>
  <c r="A214" i="1"/>
  <c r="D214" i="1" l="1"/>
  <c r="C214" i="1"/>
  <c r="B214" i="1"/>
  <c r="A215" i="1"/>
  <c r="D215" i="1" l="1"/>
  <c r="C215" i="1"/>
  <c r="B215" i="1"/>
  <c r="A216" i="1"/>
  <c r="C216" i="1" l="1"/>
  <c r="B216" i="1"/>
  <c r="D216" i="1"/>
  <c r="A217" i="1"/>
  <c r="C217" i="1" l="1"/>
  <c r="B217" i="1"/>
  <c r="D217" i="1"/>
  <c r="A218" i="1"/>
  <c r="B218" i="1" l="1"/>
  <c r="D218" i="1"/>
  <c r="C218" i="1"/>
  <c r="A219" i="1"/>
  <c r="B219" i="1" l="1"/>
  <c r="D219" i="1"/>
  <c r="C219" i="1"/>
  <c r="A220" i="1"/>
  <c r="D220" i="1" l="1"/>
  <c r="C220" i="1"/>
  <c r="B220" i="1"/>
  <c r="A221" i="1"/>
  <c r="D221" i="1" l="1"/>
  <c r="B221" i="1"/>
  <c r="C221" i="1"/>
  <c r="A222" i="1"/>
  <c r="D222" i="1" l="1"/>
  <c r="C222" i="1"/>
  <c r="B222" i="1"/>
  <c r="A223" i="1"/>
  <c r="D223" i="1" l="1"/>
  <c r="C223" i="1"/>
  <c r="B223" i="1"/>
  <c r="A224" i="1"/>
  <c r="B224" i="1" l="1"/>
  <c r="D224" i="1"/>
  <c r="C224" i="1"/>
  <c r="A225" i="1"/>
  <c r="C225" i="1" l="1"/>
  <c r="D225" i="1"/>
  <c r="B225" i="1"/>
  <c r="A226" i="1"/>
  <c r="C226" i="1" l="1"/>
  <c r="B226" i="1"/>
  <c r="D226" i="1"/>
  <c r="A227" i="1"/>
  <c r="C227" i="1" l="1"/>
  <c r="D227" i="1"/>
  <c r="B227" i="1"/>
  <c r="A228" i="1"/>
  <c r="C228" i="1" l="1"/>
  <c r="B228" i="1"/>
  <c r="D228" i="1"/>
  <c r="A229" i="1"/>
  <c r="C229" i="1" l="1"/>
  <c r="B229" i="1"/>
  <c r="D229" i="1"/>
  <c r="A230" i="1"/>
  <c r="C230" i="1" l="1"/>
  <c r="D230" i="1"/>
  <c r="B230" i="1"/>
  <c r="A231" i="1"/>
  <c r="B231" i="1" l="1"/>
  <c r="C231" i="1"/>
  <c r="D231" i="1"/>
  <c r="A232" i="1"/>
  <c r="B232" i="1" l="1"/>
  <c r="C232" i="1"/>
  <c r="D232" i="1"/>
  <c r="A233" i="1"/>
  <c r="B233" i="1" l="1"/>
  <c r="C233" i="1"/>
  <c r="D233" i="1"/>
  <c r="A234" i="1"/>
  <c r="C234" i="1" l="1"/>
  <c r="B234" i="1"/>
  <c r="D234" i="1"/>
  <c r="A235" i="1"/>
  <c r="D235" i="1" l="1"/>
  <c r="B235" i="1"/>
  <c r="C235" i="1"/>
  <c r="A236" i="1"/>
  <c r="B236" i="1" l="1"/>
  <c r="D236" i="1"/>
  <c r="C236" i="1"/>
  <c r="A237" i="1"/>
  <c r="C237" i="1" l="1"/>
  <c r="D237" i="1"/>
  <c r="B237" i="1"/>
  <c r="A238" i="1"/>
  <c r="C238" i="1" l="1"/>
  <c r="B238" i="1"/>
  <c r="D238" i="1"/>
  <c r="A239" i="1"/>
  <c r="B239" i="1" l="1"/>
  <c r="D239" i="1"/>
  <c r="C239" i="1"/>
  <c r="A240" i="1"/>
  <c r="B240" i="1" l="1"/>
  <c r="D240" i="1"/>
  <c r="C240" i="1"/>
  <c r="A241" i="1"/>
  <c r="B241" i="1" l="1"/>
  <c r="D241" i="1"/>
  <c r="C241" i="1"/>
  <c r="A242" i="1"/>
  <c r="C242" i="1" l="1"/>
  <c r="D242" i="1"/>
  <c r="B242" i="1"/>
  <c r="A243" i="1"/>
  <c r="B243" i="1" l="1"/>
  <c r="C243" i="1"/>
  <c r="D243" i="1"/>
  <c r="A244" i="1"/>
  <c r="B244" i="1" l="1"/>
  <c r="D244" i="1"/>
  <c r="C244" i="1"/>
  <c r="A245" i="1"/>
  <c r="B245" i="1" l="1"/>
  <c r="D245" i="1"/>
  <c r="C245" i="1"/>
  <c r="A246" i="1"/>
  <c r="B246" i="1" l="1"/>
  <c r="D246" i="1"/>
  <c r="C246" i="1"/>
  <c r="A247" i="1"/>
  <c r="B247" i="1" l="1"/>
  <c r="D247" i="1"/>
  <c r="C247" i="1"/>
  <c r="A248" i="1"/>
  <c r="D248" i="1" l="1"/>
  <c r="C248" i="1"/>
  <c r="B248" i="1"/>
  <c r="A249" i="1"/>
  <c r="B249" i="1" l="1"/>
  <c r="D249" i="1"/>
  <c r="C249" i="1"/>
  <c r="A250" i="1"/>
  <c r="B250" i="1" l="1"/>
  <c r="D250" i="1"/>
  <c r="C250" i="1"/>
  <c r="A251" i="1"/>
  <c r="D251" i="1" l="1"/>
  <c r="C251" i="1"/>
  <c r="B251" i="1"/>
  <c r="A252" i="1"/>
  <c r="D252" i="1" l="1"/>
  <c r="C252" i="1"/>
  <c r="B252" i="1"/>
  <c r="A253" i="1"/>
  <c r="C253" i="1" l="1"/>
  <c r="B253" i="1"/>
  <c r="D253" i="1"/>
  <c r="A254" i="1"/>
  <c r="C254" i="1" l="1"/>
  <c r="D254" i="1"/>
  <c r="B254" i="1"/>
  <c r="A255" i="1"/>
  <c r="C255" i="1" l="1"/>
  <c r="D255" i="1"/>
  <c r="B255" i="1"/>
  <c r="A256" i="1"/>
  <c r="D256" i="1" l="1"/>
  <c r="B256" i="1"/>
  <c r="C256" i="1"/>
  <c r="A257" i="1"/>
  <c r="B257" i="1" l="1"/>
  <c r="D257" i="1"/>
  <c r="C257" i="1"/>
  <c r="A258" i="1"/>
  <c r="B258" i="1" l="1"/>
  <c r="D258" i="1"/>
  <c r="C258" i="1"/>
  <c r="A259" i="1"/>
  <c r="D259" i="1" l="1"/>
  <c r="C259" i="1"/>
  <c r="B259" i="1"/>
  <c r="A260" i="1"/>
  <c r="B260" i="1" l="1"/>
  <c r="D260" i="1"/>
  <c r="C260" i="1"/>
  <c r="A261" i="1"/>
  <c r="D261" i="1" l="1"/>
  <c r="B261" i="1"/>
  <c r="C261" i="1"/>
  <c r="A262" i="1"/>
  <c r="D262" i="1" l="1"/>
  <c r="C262" i="1"/>
  <c r="B262" i="1"/>
  <c r="A263" i="1"/>
  <c r="C263" i="1" l="1"/>
  <c r="D263" i="1"/>
  <c r="B263" i="1"/>
  <c r="A264" i="1"/>
  <c r="B264" i="1" l="1"/>
  <c r="C264" i="1"/>
  <c r="D264" i="1"/>
  <c r="A265" i="1"/>
  <c r="C265" i="1" l="1"/>
  <c r="D265" i="1"/>
  <c r="B265" i="1"/>
  <c r="A266" i="1"/>
  <c r="B266" i="1" l="1"/>
  <c r="D266" i="1"/>
  <c r="C266" i="1"/>
  <c r="A267" i="1"/>
  <c r="D267" i="1" l="1"/>
  <c r="B267" i="1"/>
  <c r="C267" i="1"/>
  <c r="A268" i="1"/>
  <c r="C268" i="1" l="1"/>
  <c r="D268" i="1"/>
  <c r="B268" i="1"/>
  <c r="A269" i="1"/>
  <c r="C269" i="1" l="1"/>
  <c r="D269" i="1"/>
  <c r="B269" i="1"/>
  <c r="A270" i="1"/>
  <c r="C270" i="1" l="1"/>
  <c r="D270" i="1"/>
  <c r="B270" i="1"/>
  <c r="A271" i="1"/>
  <c r="D271" i="1" l="1"/>
  <c r="B271" i="1"/>
  <c r="C271" i="1"/>
  <c r="A272" i="1"/>
  <c r="B272" i="1" l="1"/>
  <c r="C272" i="1"/>
  <c r="D272" i="1"/>
  <c r="A273" i="1"/>
  <c r="B273" i="1" l="1"/>
  <c r="C273" i="1"/>
  <c r="D273" i="1"/>
  <c r="A274" i="1"/>
  <c r="B274" i="1" l="1"/>
  <c r="D274" i="1"/>
  <c r="C274" i="1"/>
  <c r="A275" i="1"/>
  <c r="D275" i="1" l="1"/>
  <c r="B275" i="1"/>
  <c r="C275" i="1"/>
  <c r="A276" i="1"/>
  <c r="B276" i="1" l="1"/>
  <c r="C276" i="1"/>
  <c r="D276" i="1"/>
  <c r="A277" i="1"/>
  <c r="D277" i="1" l="1"/>
  <c r="C277" i="1"/>
  <c r="B277" i="1"/>
  <c r="A278" i="1"/>
  <c r="C278" i="1" l="1"/>
  <c r="D278" i="1"/>
  <c r="B278" i="1"/>
  <c r="A279" i="1"/>
  <c r="C279" i="1" l="1"/>
  <c r="B279" i="1"/>
  <c r="D279" i="1"/>
  <c r="A280" i="1"/>
  <c r="C280" i="1" l="1"/>
  <c r="D280" i="1"/>
  <c r="B280" i="1"/>
  <c r="A281" i="1"/>
  <c r="D281" i="1" l="1"/>
  <c r="C281" i="1"/>
  <c r="B281" i="1"/>
  <c r="A282" i="1"/>
  <c r="B282" i="1" l="1"/>
  <c r="C282" i="1"/>
  <c r="D282" i="1"/>
  <c r="A283" i="1"/>
  <c r="B283" i="1" l="1"/>
  <c r="C283" i="1"/>
  <c r="D283" i="1"/>
  <c r="A284" i="1"/>
  <c r="B284" i="1" l="1"/>
  <c r="C284" i="1"/>
  <c r="D284" i="1"/>
  <c r="A285" i="1"/>
  <c r="C285" i="1" l="1"/>
  <c r="D285" i="1"/>
  <c r="B285" i="1"/>
  <c r="A286" i="1"/>
  <c r="C286" i="1" l="1"/>
  <c r="D286" i="1"/>
  <c r="B286" i="1"/>
  <c r="A287" i="1"/>
  <c r="C287" i="1" l="1"/>
  <c r="D287" i="1"/>
  <c r="B287" i="1"/>
  <c r="A288" i="1"/>
  <c r="B288" i="1" l="1"/>
  <c r="C288" i="1"/>
  <c r="D288" i="1"/>
  <c r="A289" i="1"/>
  <c r="D289" i="1" l="1"/>
  <c r="C289" i="1"/>
  <c r="B289" i="1"/>
  <c r="A290" i="1"/>
  <c r="B290" i="1" l="1"/>
  <c r="D290" i="1"/>
  <c r="C290" i="1"/>
  <c r="A291" i="1"/>
  <c r="B291" i="1" l="1"/>
  <c r="D291" i="1"/>
  <c r="C291" i="1"/>
  <c r="A292" i="1"/>
  <c r="B292" i="1" l="1"/>
  <c r="D292" i="1"/>
  <c r="C292" i="1"/>
  <c r="A293" i="1"/>
  <c r="D293" i="1" l="1"/>
  <c r="C293" i="1"/>
  <c r="B293" i="1"/>
  <c r="A294" i="1"/>
  <c r="B294" i="1" l="1"/>
  <c r="D294" i="1"/>
  <c r="C294" i="1"/>
  <c r="A295" i="1"/>
  <c r="D295" i="1" l="1"/>
  <c r="C295" i="1"/>
  <c r="B295" i="1"/>
  <c r="A296" i="1"/>
  <c r="D296" i="1" l="1"/>
  <c r="C296" i="1"/>
  <c r="B296" i="1"/>
  <c r="A297" i="1"/>
  <c r="B297" i="1" l="1"/>
  <c r="D297" i="1"/>
  <c r="C297" i="1"/>
  <c r="A298" i="1"/>
  <c r="D298" i="1" l="1"/>
  <c r="B298" i="1"/>
  <c r="C298" i="1"/>
  <c r="A299" i="1"/>
  <c r="D299" i="1" l="1"/>
  <c r="C299" i="1"/>
  <c r="B299" i="1"/>
  <c r="A300" i="1"/>
  <c r="C300" i="1" l="1"/>
  <c r="D300" i="1"/>
  <c r="B300" i="1"/>
  <c r="A301" i="1"/>
  <c r="B301" i="1" l="1"/>
  <c r="D301" i="1"/>
  <c r="C301" i="1"/>
  <c r="A302" i="1"/>
  <c r="B302" i="1" l="1"/>
  <c r="D302" i="1"/>
  <c r="C302" i="1"/>
  <c r="A303" i="1"/>
  <c r="B303" i="1" l="1"/>
  <c r="D303" i="1"/>
  <c r="C303" i="1"/>
  <c r="A304" i="1"/>
  <c r="D304" i="1" l="1"/>
  <c r="C304" i="1"/>
  <c r="B304" i="1"/>
  <c r="A305" i="1"/>
  <c r="C305" i="1" l="1"/>
  <c r="B305" i="1"/>
  <c r="D305" i="1"/>
  <c r="A306" i="1"/>
  <c r="C306" i="1" l="1"/>
  <c r="B306" i="1"/>
  <c r="D306" i="1"/>
  <c r="A307" i="1"/>
  <c r="C307" i="1" l="1"/>
  <c r="D307" i="1"/>
  <c r="B307" i="1"/>
  <c r="A308" i="1"/>
  <c r="C308" i="1" l="1"/>
  <c r="D308" i="1"/>
  <c r="B308" i="1"/>
  <c r="A309" i="1"/>
  <c r="C309" i="1" l="1"/>
  <c r="D309" i="1"/>
  <c r="B309" i="1"/>
  <c r="A310" i="1"/>
  <c r="B310" i="1" l="1"/>
  <c r="C310" i="1"/>
  <c r="D310" i="1"/>
  <c r="A311" i="1"/>
  <c r="C311" i="1" l="1"/>
  <c r="D311" i="1"/>
  <c r="B311" i="1"/>
  <c r="A312" i="1"/>
  <c r="B312" i="1" l="1"/>
  <c r="C312" i="1"/>
  <c r="D312" i="1"/>
  <c r="A313" i="1"/>
  <c r="B313" i="1" l="1"/>
  <c r="D313" i="1"/>
  <c r="C313" i="1"/>
  <c r="A314" i="1"/>
  <c r="C314" i="1" l="1"/>
  <c r="B314" i="1"/>
  <c r="D314" i="1"/>
  <c r="A315" i="1"/>
  <c r="B315" i="1" l="1"/>
  <c r="C315" i="1"/>
  <c r="D315" i="1"/>
  <c r="A316" i="1"/>
  <c r="D316" i="1" l="1"/>
  <c r="C316" i="1"/>
  <c r="B316" i="1"/>
  <c r="A317" i="1"/>
  <c r="B317" i="1" l="1"/>
  <c r="D317" i="1"/>
  <c r="C317" i="1"/>
  <c r="A318" i="1"/>
  <c r="B318" i="1" l="1"/>
  <c r="D318" i="1"/>
  <c r="C318" i="1"/>
  <c r="A319" i="1"/>
  <c r="B319" i="1" l="1"/>
  <c r="D319" i="1"/>
  <c r="C319" i="1"/>
  <c r="A320" i="1"/>
  <c r="D320" i="1" l="1"/>
  <c r="B320" i="1"/>
  <c r="C320" i="1"/>
  <c r="A321" i="1"/>
  <c r="C321" i="1" l="1"/>
  <c r="D321" i="1"/>
  <c r="B321" i="1"/>
  <c r="A322" i="1"/>
  <c r="D322" i="1" l="1"/>
  <c r="C322" i="1"/>
  <c r="B322" i="1"/>
  <c r="A323" i="1"/>
  <c r="B323" i="1" l="1"/>
  <c r="C323" i="1"/>
  <c r="D323" i="1"/>
  <c r="A324" i="1"/>
  <c r="D324" i="1" l="1"/>
  <c r="C324" i="1"/>
  <c r="B324" i="1"/>
  <c r="A325" i="1"/>
  <c r="B325" i="1" l="1"/>
  <c r="D325" i="1"/>
  <c r="C325" i="1"/>
  <c r="A326" i="1"/>
  <c r="D326" i="1" l="1"/>
  <c r="C326" i="1"/>
  <c r="B326" i="1"/>
  <c r="A327" i="1"/>
  <c r="D327" i="1" l="1"/>
  <c r="B327" i="1"/>
  <c r="C327" i="1"/>
  <c r="A328" i="1"/>
  <c r="D328" i="1" l="1"/>
  <c r="C328" i="1"/>
  <c r="B328" i="1"/>
  <c r="A329" i="1"/>
  <c r="D329" i="1" l="1"/>
  <c r="C329" i="1"/>
  <c r="B329" i="1"/>
  <c r="A330" i="1"/>
  <c r="B330" i="1" l="1"/>
  <c r="D330" i="1"/>
  <c r="C330" i="1"/>
  <c r="A331" i="1"/>
  <c r="B331" i="1" l="1"/>
  <c r="D331" i="1"/>
  <c r="C331" i="1"/>
  <c r="A332" i="1"/>
  <c r="B332" i="1" l="1"/>
  <c r="D332" i="1"/>
  <c r="C332" i="1"/>
  <c r="A333" i="1"/>
  <c r="B333" i="1" l="1"/>
  <c r="D333" i="1"/>
  <c r="C333" i="1"/>
  <c r="A334" i="1"/>
  <c r="B334" i="1" l="1"/>
  <c r="D334" i="1"/>
  <c r="C334" i="1"/>
  <c r="A335" i="1"/>
  <c r="D335" i="1" l="1"/>
  <c r="C335" i="1"/>
  <c r="B335" i="1"/>
  <c r="A336" i="1"/>
  <c r="B336" i="1" l="1"/>
  <c r="C336" i="1"/>
  <c r="D336" i="1"/>
  <c r="A337" i="1"/>
  <c r="B337" i="1" l="1"/>
  <c r="D337" i="1"/>
  <c r="C337" i="1"/>
  <c r="A338" i="1"/>
  <c r="D338" i="1" l="1"/>
  <c r="B338" i="1"/>
  <c r="C338" i="1"/>
  <c r="A339" i="1"/>
  <c r="D339" i="1" l="1"/>
  <c r="B339" i="1"/>
  <c r="C339" i="1"/>
  <c r="A340" i="1"/>
  <c r="B340" i="1" l="1"/>
  <c r="C340" i="1"/>
  <c r="D340" i="1"/>
  <c r="A341" i="1"/>
  <c r="B341" i="1" l="1"/>
  <c r="C341" i="1"/>
  <c r="D341" i="1"/>
  <c r="A342" i="1"/>
  <c r="B342" i="1" l="1"/>
  <c r="C342" i="1"/>
  <c r="D342" i="1"/>
  <c r="A343" i="1"/>
  <c r="D343" i="1" l="1"/>
  <c r="B343" i="1"/>
  <c r="C343" i="1"/>
  <c r="A344" i="1"/>
  <c r="B344" i="1" l="1"/>
  <c r="C344" i="1"/>
  <c r="D344" i="1"/>
  <c r="A345" i="1"/>
  <c r="B345" i="1" l="1"/>
  <c r="C345" i="1"/>
  <c r="D345" i="1"/>
  <c r="A346" i="1"/>
  <c r="B346" i="1" l="1"/>
  <c r="D346" i="1"/>
  <c r="C346" i="1"/>
  <c r="A347" i="1"/>
  <c r="D347" i="1" l="1"/>
  <c r="C347" i="1"/>
  <c r="B347" i="1"/>
  <c r="A348" i="1"/>
  <c r="D348" i="1" l="1"/>
  <c r="C348" i="1"/>
  <c r="B348" i="1"/>
  <c r="A349" i="1"/>
  <c r="B349" i="1" l="1"/>
  <c r="D349" i="1"/>
  <c r="C349" i="1"/>
  <c r="A350" i="1"/>
  <c r="B350" i="1" l="1"/>
  <c r="D350" i="1"/>
  <c r="C350" i="1"/>
  <c r="A351" i="1"/>
  <c r="B351" i="1" l="1"/>
  <c r="D351" i="1"/>
  <c r="C351" i="1"/>
  <c r="A352" i="1"/>
  <c r="B352" i="1" l="1"/>
  <c r="D352" i="1"/>
  <c r="C352" i="1"/>
  <c r="A353" i="1"/>
  <c r="B353" i="1" l="1"/>
  <c r="C353" i="1"/>
  <c r="D353" i="1"/>
  <c r="A354" i="1"/>
  <c r="C354" i="1" l="1"/>
  <c r="D354" i="1"/>
  <c r="B354" i="1"/>
  <c r="A355" i="1"/>
  <c r="C355" i="1" l="1"/>
  <c r="B355" i="1"/>
  <c r="D355" i="1"/>
  <c r="A356" i="1"/>
  <c r="B356" i="1" l="1"/>
  <c r="C356" i="1"/>
  <c r="D356" i="1"/>
  <c r="A357" i="1"/>
  <c r="B357" i="1" l="1"/>
  <c r="C357" i="1"/>
  <c r="D357" i="1"/>
  <c r="A358" i="1"/>
  <c r="B358" i="1" l="1"/>
  <c r="D358" i="1"/>
  <c r="C358" i="1"/>
  <c r="A359" i="1"/>
  <c r="B359" i="1" l="1"/>
  <c r="D359" i="1"/>
  <c r="C359" i="1"/>
  <c r="A360" i="1"/>
  <c r="B360" i="1" l="1"/>
  <c r="C360" i="1"/>
  <c r="D360" i="1"/>
  <c r="A361" i="1"/>
  <c r="D361" i="1" l="1"/>
  <c r="B361" i="1"/>
  <c r="C361" i="1"/>
  <c r="A362" i="1"/>
  <c r="B362" i="1" l="1"/>
  <c r="D362" i="1"/>
  <c r="C362" i="1"/>
  <c r="A363" i="1"/>
  <c r="D363" i="1" l="1"/>
  <c r="C363" i="1"/>
  <c r="B363" i="1"/>
  <c r="A364" i="1"/>
  <c r="D364" i="1" l="1"/>
  <c r="C364" i="1"/>
  <c r="B364" i="1"/>
  <c r="A365" i="1"/>
  <c r="B365" i="1" l="1"/>
  <c r="D365" i="1"/>
  <c r="C365" i="1"/>
  <c r="A366" i="1"/>
  <c r="C366" i="1" l="1"/>
  <c r="B366" i="1"/>
  <c r="D366" i="1"/>
  <c r="A367" i="1"/>
  <c r="C367" i="1" l="1"/>
  <c r="B367" i="1"/>
  <c r="D367" i="1"/>
  <c r="A368" i="1"/>
  <c r="D368" i="1" l="1"/>
  <c r="B368" i="1"/>
  <c r="C368" i="1"/>
  <c r="A369" i="1"/>
  <c r="B369" i="1" l="1"/>
  <c r="D369" i="1"/>
  <c r="C369" i="1"/>
  <c r="A370" i="1"/>
  <c r="B370" i="1" l="1"/>
  <c r="D370" i="1"/>
  <c r="C370" i="1"/>
  <c r="A371" i="1"/>
  <c r="A372" i="1" l="1"/>
  <c r="B371" i="1"/>
  <c r="D371" i="1"/>
  <c r="C371" i="1"/>
  <c r="B372" i="1" l="1"/>
  <c r="D372" i="1"/>
  <c r="C372" i="1"/>
  <c r="E6" i="1" s="1" a="1"/>
  <c r="E6" i="1" l="1"/>
  <c r="H6" i="1" l="1"/>
  <c r="I6" i="1" s="1"/>
  <c r="J6" i="1" s="1"/>
  <c r="K6" i="1" s="1"/>
  <c r="L6" i="1" l="1"/>
  <c r="N6" i="1" l="1"/>
  <c r="O6" i="1"/>
  <c r="M6" i="1"/>
  <c r="P6" i="1"/>
  <c r="Q6" i="1" l="1"/>
  <c r="S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<sst xmlns="http://schemas.openxmlformats.org/spreadsheetml/2006/main" count="24" uniqueCount="24">
  <si>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Longitude</t>
  </si>
  <si>
    <t>Zone</t>
  </si>
  <si>
    <t>Year</t>
  </si>
  <si>
    <t>Month</t>
  </si>
  <si>
    <t>Day</t>
  </si>
  <si>
    <t>Year Corrected</t>
  </si>
  <si>
    <t>Month Corrected</t>
  </si>
  <si>
    <t>UTC</t>
  </si>
  <si>
    <t>aaa</t>
  </si>
  <si>
    <t>bbb</t>
  </si>
  <si>
    <t>Days since Epoch</t>
  </si>
  <si>
    <t>Days since Leap Cycle Start</t>
  </si>
  <si>
    <t>Phase with Leap Cycle</t>
  </si>
  <si>
    <t>EoT 1</t>
  </si>
  <si>
    <t>EoT 2</t>
  </si>
  <si>
    <t>EoT 3</t>
  </si>
  <si>
    <t>EoT 4</t>
  </si>
  <si>
    <t>EoT</t>
  </si>
  <si>
    <t>Longitude Correction</t>
  </si>
  <si>
    <t>Longitude Corrected EoT</t>
  </si>
  <si>
    <t>Start Year</t>
  </si>
  <si>
    <t>&lt;&lt;&lt; change any value here and everything will update automatically</t>
  </si>
  <si>
    <t>Calculating the Equation of Time, using Fourier method</t>
  </si>
  <si>
    <t>Excel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</si>
</sst>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3" x14ac:knownFonts="1"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/>
    <xf numFmtId="0" fontId="1" fillId="0" borderId="0" xfId="0" applyFont="1" applyAlignment="1"/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EoT and first 2 Harmonics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Sheet1!$M$5</c:f>
              <c:strCache>
                <c:ptCount val="1"/>
                <c:pt idx="0">
                  <c:v>EoT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Sheet1!$M$6:$M$372</c:f>
              <c:numCache>
                <c:formatCode>0.0000</c:formatCode>
                <c:ptCount val="367"/>
                <c:pt idx="0">
                  <c:v>-0.46451120525263667</c:v>
                </c:pt>
                <c:pt idx="1">
                  <c:v>-0.33820207831608368</c:v>
                </c:pt>
                <c:pt idx="2">
                  <c:v>-0.21179285360359923</c:v>
                </c:pt>
                <c:pt idx="3">
                  <c:v>-8.5320944493333967E-2</c:v>
                </c:pt>
                <c:pt idx="4">
                  <c:v>4.1176217083814505E-2</c:v>
                </c:pt>
                <c:pt idx="5">
                  <c:v>0.16766119172299399</c:v>
                </c:pt>
                <c:pt idx="6">
                  <c:v>0.29409654362629811</c:v>
                </c:pt>
                <c:pt idx="7">
                  <c:v>0.42044485168270335</c:v>
                </c:pt>
                <c:pt idx="8">
                  <c:v>0.54666872054355498</c:v>
                </c:pt>
                <c:pt idx="9">
                  <c:v>0.6727307916905324</c:v>
                </c:pt>
                <c:pt idx="10">
                  <c:v>0.79859375449260939</c:v>
                </c:pt>
                <c:pt idx="11">
                  <c:v>0.92422035724894569</c:v>
                </c:pt>
                <c:pt idx="12">
                  <c:v>1.0495734182142318</c:v>
                </c:pt>
                <c:pt idx="13">
                  <c:v>1.1746158366034354</c:v>
                </c:pt>
                <c:pt idx="14">
                  <c:v>1.2993106035724786</c:v>
                </c:pt>
                <c:pt idx="15">
                  <c:v>1.4236208131718113</c:v>
                </c:pt>
                <c:pt idx="16">
                  <c:v>1.5475096732694222</c:v>
                </c:pt>
                <c:pt idx="17">
                  <c:v>1.6709405164402722</c:v>
                </c:pt>
                <c:pt idx="18">
                  <c:v>1.7938768108187102</c:v>
                </c:pt>
                <c:pt idx="19">
                  <c:v>1.9162821709108731</c:v>
                </c:pt>
                <c:pt idx="20">
                  <c:v>2.0381203683636611</c:v>
                </c:pt>
                <c:pt idx="21">
                  <c:v>2.1593553426873049</c:v>
                </c:pt>
                <c:pt idx="22">
                  <c:v>2.2799512119281502</c:v>
                </c:pt>
                <c:pt idx="23">
                  <c:v>2.3998722832887007</c:v>
                </c:pt>
                <c:pt idx="24">
                  <c:v>2.5190830636915775</c:v>
                </c:pt>
                <c:pt idx="25">
                  <c:v>2.6375482702844653</c:v>
                </c:pt>
                <c:pt idx="26">
                  <c:v>2.7552328408827398</c:v>
                </c:pt>
                <c:pt idx="27">
                  <c:v>2.8721019443468832</c:v>
                </c:pt>
                <c:pt idx="28">
                  <c:v>2.9881209908914199</c:v>
                </c:pt>
                <c:pt idx="29">
                  <c:v>3.1032556423225111</c:v>
                </c:pt>
                <c:pt idx="30">
                  <c:v>3.2174718222010026</c:v>
                </c:pt>
                <c:pt idx="31">
                  <c:v>3.3307357259280557</c:v>
                </c:pt>
                <c:pt idx="32">
                  <c:v>3.4430138307503166</c:v>
                </c:pt>
                <c:pt idx="33">
                  <c:v>3.5542729056816449</c:v>
                </c:pt>
                <c:pt idx="34">
                  <c:v>3.6644800213384858</c:v>
                </c:pt>
                <c:pt idx="35">
                  <c:v>3.7736025596860063</c:v>
                </c:pt>
                <c:pt idx="36">
                  <c:v>3.8816082236920706</c:v>
                </c:pt>
                <c:pt idx="37">
                  <c:v>3.9884650468861955</c:v>
                </c:pt>
                <c:pt idx="38">
                  <c:v>4.0941414028206653</c:v>
                </c:pt>
                <c:pt idx="39">
                  <c:v>4.1986060144310304</c:v>
                </c:pt>
                <c:pt idx="40">
                  <c:v>4.3018279632932064</c:v>
                </c:pt>
                <c:pt idx="41">
                  <c:v>4.4037766987743883</c:v>
                </c:pt>
                <c:pt idx="42">
                  <c:v>4.5044220470751331</c:v>
                </c:pt>
                <c:pt idx="43">
                  <c:v>4.6037342201599083</c:v>
                </c:pt>
                <c:pt idx="44">
                  <c:v>4.7016838245734878</c:v>
                </c:pt>
                <c:pt idx="45">
                  <c:v>4.7982418701405196</c:v>
                </c:pt>
                <c:pt idx="46">
                  <c:v>4.8933797785457536</c:v>
                </c:pt>
                <c:pt idx="47">
                  <c:v>4.9870693917923887</c:v>
                </c:pt>
                <c:pt idx="48">
                  <c:v>5.0792829805360036</c:v>
                </c:pt>
                <c:pt idx="49">
                  <c:v>5.1699932522916185</c:v>
                </c:pt>
                <c:pt idx="50">
                  <c:v>5.2591733595114469</c:v>
                </c:pt>
                <c:pt idx="51">
                  <c:v>5.3467969075309831</c:v>
                </c:pt>
                <c:pt idx="52">
                  <c:v>5.4328379623810505</c:v>
                </c:pt>
                <c:pt idx="53">
                  <c:v>5.5172710584634732</c:v>
                </c:pt>
                <c:pt idx="54">
                  <c:v>5.6000712060881304</c:v>
                </c:pt>
                <c:pt idx="55">
                  <c:v>5.6812138988691743</c:v>
                </c:pt>
                <c:pt idx="56">
                  <c:v>5.7606751209782026</c:v>
                </c:pt>
                <c:pt idx="57">
                  <c:v>5.8384313542522035</c:v>
                </c:pt>
                <c:pt idx="58">
                  <c:v>5.9144595851542627</c:v>
                </c:pt>
                <c:pt idx="59">
                  <c:v>5.9887373115848597</c:v>
                </c:pt>
                <c:pt idx="60">
                  <c:v>6.0612425495418458</c:v>
                </c:pt>
                <c:pt idx="61">
                  <c:v>6.1319538396270481</c:v>
                </c:pt>
                <c:pt idx="62">
                  <c:v>6.2008502533976015</c:v>
                </c:pt>
                <c:pt idx="63">
                  <c:v>6.267911399560159</c:v>
                </c:pt>
                <c:pt idx="64">
                  <c:v>6.333117430006113</c:v>
                </c:pt>
                <c:pt idx="65">
                  <c:v>6.3964490456860412</c:v>
                </c:pt>
                <c:pt idx="66">
                  <c:v>6.4578875023216433</c:v>
                </c:pt>
                <c:pt idx="67">
                  <c:v>6.5174146159535038</c:v>
                </c:pt>
                <c:pt idx="68">
                  <c:v>6.575012768323</c:v>
                </c:pt>
                <c:pt idx="69">
                  <c:v>6.6306649120867887</c:v>
                </c:pt>
                <c:pt idx="70">
                  <c:v>6.6843545758622964</c:v>
                </c:pt>
                <c:pt idx="71">
                  <c:v>6.736065869102779</c:v>
                </c:pt>
                <c:pt idx="72">
                  <c:v>6.7857834868004465</c:v>
                </c:pt>
                <c:pt idx="73">
                  <c:v>6.8334927140162813</c:v>
                </c:pt>
                <c:pt idx="74">
                  <c:v>6.8791794302352418</c:v>
                </c:pt>
                <c:pt idx="75">
                  <c:v>6.9228301135454915</c:v>
                </c:pt>
                <c:pt idx="76">
                  <c:v>6.9644318446405116</c:v>
                </c:pt>
                <c:pt idx="77">
                  <c:v>7.003972310642804</c:v>
                </c:pt>
                <c:pt idx="78">
                  <c:v>7.0414398087481631</c:v>
                </c:pt>
                <c:pt idx="79">
                  <c:v>7.076823249689336</c:v>
                </c:pt>
                <c:pt idx="80">
                  <c:v>7.1101121610181348</c:v>
                </c:pt>
                <c:pt idx="81">
                  <c:v>7.1412966902049577</c:v>
                </c:pt>
                <c:pt idx="82">
                  <c:v>7.1703676075548541</c:v>
                </c:pt>
                <c:pt idx="83">
                  <c:v>7.1973163089392305</c:v>
                </c:pt>
                <c:pt idx="84">
                  <c:v>7.2221348183424308</c:v>
                </c:pt>
                <c:pt idx="85">
                  <c:v>7.2448157902223844</c:v>
                </c:pt>
                <c:pt idx="86">
                  <c:v>7.265352511684684</c:v>
                </c:pt>
                <c:pt idx="87">
                  <c:v>7.2837389044693879</c:v>
                </c:pt>
                <c:pt idx="88">
                  <c:v>7.2999695267500204</c:v>
                </c:pt>
                <c:pt idx="89">
                  <c:v>7.314039574744176</c:v>
                </c:pt>
                <c:pt idx="90">
                  <c:v>7.3259448841353061</c:v>
                </c:pt>
                <c:pt idx="91">
                  <c:v>7.3356819313052322</c:v>
                </c:pt>
                <c:pt idx="92">
                  <c:v>7.3432478343770269</c:v>
                </c:pt>
                <c:pt idx="93">
                  <c:v>7.3486403540679666</c:v>
                </c:pt>
                <c:pt idx="94">
                  <c:v>7.3518578943522988</c:v>
                </c:pt>
                <c:pt idx="95">
                  <c:v>7.3528995029336048</c:v>
                </c:pt>
                <c:pt idx="96">
                  <c:v>7.3517648715266679</c:v>
                </c:pt>
                <c:pt idx="97">
                  <c:v>7.348454335948702</c:v>
                </c:pt>
                <c:pt idx="98">
                  <c:v>7.3429688760199676</c:v>
                </c:pt>
                <c:pt idx="99">
                  <c:v>7.3353101152737743</c:v>
                </c:pt>
                <c:pt idx="100">
                  <c:v>7.3254803204759558</c:v>
                </c:pt>
                <c:pt idx="101">
                  <c:v>7.3134824009539861</c:v>
                </c:pt>
                <c:pt idx="102">
                  <c:v>7.2993199077358932</c:v>
                </c:pt>
                <c:pt idx="103">
                  <c:v>7.2829970324992708</c:v>
                </c:pt>
                <c:pt idx="104">
                  <c:v>7.2645186063306557</c:v>
                </c:pt>
                <c:pt idx="105">
                  <c:v>7.243890098295676</c:v>
                </c:pt>
                <c:pt idx="106">
                  <c:v>7.2211176138203754</c:v>
                </c:pt>
                <c:pt idx="107">
                  <c:v>7.1962078928841731</c:v>
                </c:pt>
                <c:pt idx="108">
                  <c:v>7.1691683080250419</c:v>
                </c:pt>
                <c:pt idx="109">
                  <c:v>7.1400068621574508</c:v>
                </c:pt>
                <c:pt idx="110">
                  <c:v>7.10873218620375</c:v>
                </c:pt>
                <c:pt idx="111">
                  <c:v>7.0753535365396552</c:v>
                </c:pt>
                <c:pt idx="112">
                  <c:v>7.0398807922546514</c:v>
                </c:pt>
                <c:pt idx="113">
                  <c:v>7.0023244522280619</c:v>
                </c:pt>
                <c:pt idx="114">
                  <c:v>6.9626956320217168</c:v>
                </c:pt>
                <c:pt idx="115">
                  <c:v>6.9210060605900443</c:v>
                </c:pt>
                <c:pt idx="116">
                  <c:v>6.8772680768086678</c:v>
                </c:pt>
                <c:pt idx="117">
                  <c:v>6.8314946258224571</c:v>
                </c:pt>
                <c:pt idx="118">
                  <c:v>6.7836992552141675</c:v>
                </c:pt>
                <c:pt idx="119">
                  <c:v>6.7338961109947286</c:v>
                </c:pt>
                <c:pt idx="120">
                  <c:v>6.6820999334164606</c:v>
                </c:pt>
                <c:pt idx="121">
                  <c:v>6.6283260526104089</c:v>
                </c:pt>
                <c:pt idx="122">
                  <c:v>6.5725903840490574</c:v>
                </c:pt>
                <c:pt idx="123">
                  <c:v>6.5149094238358334</c:v>
                </c:pt>
                <c:pt idx="124">
                  <c:v>6.455300243822748</c:v>
                </c:pt>
                <c:pt idx="125">
                  <c:v>6.3937804865576311</c:v>
                </c:pt>
                <c:pt idx="126">
                  <c:v>6.3303683600624838</c:v>
                </c:pt>
                <c:pt idx="127">
                  <c:v>6.2650826324444076</c:v>
                </c:pt>
                <c:pt idx="128">
                  <c:v>6.1979426263408168</c:v>
                </c:pt>
                <c:pt idx="129">
                  <c:v>6.1289682132005394</c:v>
                </c:pt>
                <c:pt idx="130">
                  <c:v>6.0581798074024089</c:v>
                </c:pt>
                <c:pt idx="131">
                  <c:v>5.985598360213249</c:v>
                </c:pt>
                <c:pt idx="132">
                  <c:v>5.9112453535869083</c:v>
                </c:pt>
                <c:pt idx="133">
                  <c:v>5.8351427938062326</c:v>
                </c:pt>
                <c:pt idx="134">
                  <c:v>5.7573132049698943</c:v>
                </c:pt>
                <c:pt idx="135">
                  <c:v>5.6777796223258745</c:v>
                </c:pt>
                <c:pt idx="136">
                  <c:v>5.5965655854537388</c:v>
                </c:pt>
                <c:pt idx="137">
                  <c:v>5.5136951312976503</c:v>
                </c:pt>
                <c:pt idx="138">
                  <c:v>5.4291927870520897</c:v>
                </c:pt>
                <c:pt idx="139">
                  <c:v>5.3430835629025735</c:v>
                </c:pt>
                <c:pt idx="140">
                  <c:v>5.2553929446233703</c:v>
                </c:pt>
                <c:pt idx="141">
                  <c:v>5.1661468860344586</c:v>
                </c:pt>
                <c:pt idx="142">
                  <c:v>5.0753718013200055</c:v>
                </c:pt>
                <c:pt idx="143">
                  <c:v>4.983094557210495</c:v>
                </c:pt>
                <c:pt idx="144">
                  <c:v>4.8893424650310031</c:v>
                </c:pt>
                <c:pt idx="145">
                  <c:v>4.7941432726178803</c:v>
                </c:pt>
                <c:pt idx="146">
                  <c:v>4.6975251561061651</c:v>
                </c:pt>
                <c:pt idx="147">
                  <c:v>4.5995167115903168</c:v>
                </c:pt>
                <c:pt idx="148">
                  <c:v>4.5001469466606157</c:v>
                </c:pt>
                <c:pt idx="149">
                  <c:v>4.3994452718177604</c:v>
                </c:pt>
                <c:pt idx="150">
                  <c:v>4.2974414917682822</c:v>
                </c:pt>
                <c:pt idx="151">
                  <c:v>4.1941657966031691</c:v>
                </c:pt>
                <c:pt idx="152">
                  <c:v>4.0896487528625265</c:v>
                </c:pt>
                <c:pt idx="153">
                  <c:v>3.9839212944888232</c:v>
                </c:pt>
                <c:pt idx="154">
                  <c:v>3.8770147136712971</c:v>
                </c:pt>
                <c:pt idx="155">
                  <c:v>3.7689606515844387</c:v>
                </c:pt>
                <c:pt idx="156">
                  <c:v>3.6597910890231304</c:v>
                </c:pt>
                <c:pt idx="157">
                  <c:v>3.5495383369372737</c:v>
                </c:pt>
                <c:pt idx="158">
                  <c:v>3.4382350268687487</c:v>
                </c:pt>
                <c:pt idx="159">
                  <c:v>3.3259141012933791</c:v>
                </c:pt>
                <c:pt idx="160">
                  <c:v>3.2126088038709715</c:v>
                </c:pt>
                <c:pt idx="161">
                  <c:v>3.0983526696062142</c:v>
                </c:pt>
                <c:pt idx="162">
                  <c:v>2.9831795149232407</c:v>
                </c:pt>
                <c:pt idx="163">
                  <c:v>2.8671234276570194</c:v>
                </c:pt>
                <c:pt idx="164">
                  <c:v>2.7502187569643537</c:v>
                </c:pt>
                <c:pt idx="165">
                  <c:v>2.6325001031575401</c:v>
                </c:pt>
                <c:pt idx="166">
                  <c:v>2.5140023074637505</c:v>
                </c:pt>
                <c:pt idx="167">
                  <c:v>2.3947604417129909</c:v>
                </c:pt>
                <c:pt idx="168">
                  <c:v>2.2748097979579174</c:v>
                </c:pt>
                <c:pt idx="169">
                  <c:v>2.1541858780284722</c:v>
                </c:pt>
                <c:pt idx="170">
                  <c:v>2.0329243830243224</c:v>
                </c:pt>
                <c:pt idx="171">
                  <c:v>1.9110612027484435</c:v>
                </c:pt>
                <c:pt idx="172">
                  <c:v>1.7886324050847926</c:v>
                </c:pt>
                <c:pt idx="173">
                  <c:v>1.6656742253232693</c:v>
                </c:pt>
                <c:pt idx="174">
                  <c:v>1.5422230554351981</c:v>
                </c:pt>
                <c:pt idx="175">
                  <c:v>1.4183154333023096</c:v>
                </c:pt>
                <c:pt idx="176">
                  <c:v>1.2939880319026487</c:v>
                </c:pt>
                <c:pt idx="177">
                  <c:v>1.1692776484565015</c:v>
                </c:pt>
                <c:pt idx="178">
                  <c:v>1.0442211935354329</c:v>
                </c:pt>
                <c:pt idx="179">
                  <c:v>0.91885568013790342</c:v>
                </c:pt>
                <c:pt idx="180">
                  <c:v>0.79321821273450954</c:v>
                </c:pt>
                <c:pt idx="181">
                  <c:v>0.66734597628614734</c:v>
                </c:pt>
                <c:pt idx="182">
                  <c:v>0.54127622523842023</c:v>
                </c:pt>
                <c:pt idx="183">
                  <c:v>0.41504627249535098</c:v>
                </c:pt>
                <c:pt idx="184">
                  <c:v>0.28869347837590881</c:v>
                </c:pt>
                <c:pt idx="185">
                  <c:v>0.16225523955650301</c:v>
                </c:pt>
                <c:pt idx="186">
                  <c:v>3.5768978002598463E-2</c:v>
                </c:pt>
                <c:pt idx="187">
                  <c:v>-9.0727870107022865E-2</c:v>
                </c:pt>
                <c:pt idx="188">
                  <c:v>-0.21719786546027287</c:v>
                </c:pt>
                <c:pt idx="189">
                  <c:v>-0.3436035766926952</c:v>
                </c:pt>
                <c:pt idx="190">
                  <c:v>-0.46990759146598604</c:v>
                </c:pt>
                <c:pt idx="191">
                  <c:v>-0.5960725275410137</c:v>
                </c:pt>
                <c:pt idx="192">
                  <c:v>-0.7220610438418128</c:v>
                </c:pt>
                <c:pt idx="193">
                  <c:v>-0.84783585150739504</c:v>
                </c:pt>
                <c:pt idx="194">
                  <c:v>-0.97335972492822365</c:v>
                </c:pt>
                <c:pt idx="195">
                  <c:v>-1.0985955127638367</c:v>
                </c:pt>
                <c:pt idx="196">
                  <c:v>-1.2235061489385533</c:v>
                </c:pt>
                <c:pt idx="197">
                  <c:v>-1.3480546636119459</c:v>
                </c:pt>
                <c:pt idx="198">
                  <c:v>-1.4722041941207626</c:v>
                </c:pt>
                <c:pt idx="199">
                  <c:v>-1.5959179958892602</c:v>
                </c:pt>
                <c:pt idx="200">
                  <c:v>-1.7191594533044676</c:v>
                </c:pt>
                <c:pt idx="201">
                  <c:v>-1.8418920905532836</c:v>
                </c:pt>
                <c:pt idx="202">
                  <c:v>-1.9640795824183099</c:v>
                </c:pt>
                <c:pt idx="203">
                  <c:v>-2.0856857650289871</c:v>
                </c:pt>
                <c:pt idx="204">
                  <c:v>-2.2066746465650398</c:v>
                </c:pt>
                <c:pt idx="205">
                  <c:v>-2.3270104179089985</c:v>
                </c:pt>
                <c:pt idx="206">
                  <c:v>-2.4466574632445868</c:v>
                </c:pt>
                <c:pt idx="207">
                  <c:v>-2.5655803705980187</c:v>
                </c:pt>
                <c:pt idx="208">
                  <c:v>-2.6837439423188569</c:v>
                </c:pt>
                <c:pt idx="209">
                  <c:v>-2.8011132054974328</c:v>
                </c:pt>
                <c:pt idx="210">
                  <c:v>-2.9176534223158659</c:v>
                </c:pt>
                <c:pt idx="211">
                  <c:v>-3.0333301003293762</c:v>
                </c:pt>
                <c:pt idx="212">
                  <c:v>-3.1481090026750365</c:v>
                </c:pt>
                <c:pt idx="213">
                  <c:v>-3.2619561582048786</c:v>
                </c:pt>
                <c:pt idx="214">
                  <c:v>-3.3748378715402993</c:v>
                </c:pt>
                <c:pt idx="215">
                  <c:v>-3.4867207330449617</c:v>
                </c:pt>
                <c:pt idx="216">
                  <c:v>-3.5975716287130197</c:v>
                </c:pt>
                <c:pt idx="217">
                  <c:v>-3.7073577499698489</c:v>
                </c:pt>
                <c:pt idx="218">
                  <c:v>-3.8160466033824769</c:v>
                </c:pt>
                <c:pt idx="219">
                  <c:v>-3.9236060202766301</c:v>
                </c:pt>
                <c:pt idx="220">
                  <c:v>-4.0300041662577195</c:v>
                </c:pt>
                <c:pt idx="221">
                  <c:v>-4.1352095506328839</c:v>
                </c:pt>
                <c:pt idx="222">
                  <c:v>-4.2391910357312597</c:v>
                </c:pt>
                <c:pt idx="223">
                  <c:v>-4.3419178461198724</c:v>
                </c:pt>
                <c:pt idx="224">
                  <c:v>-4.4433595777122141</c:v>
                </c:pt>
                <c:pt idx="225">
                  <c:v>-4.5434862067669277</c:v>
                </c:pt>
                <c:pt idx="226">
                  <c:v>-4.6422680987739957</c:v>
                </c:pt>
                <c:pt idx="227">
                  <c:v>-4.7396760172256425</c:v>
                </c:pt>
                <c:pt idx="228">
                  <c:v>-4.8356811322694773</c:v>
                </c:pt>
                <c:pt idx="229">
                  <c:v>-4.9302550292412892</c:v>
                </c:pt>
                <c:pt idx="230">
                  <c:v>-5.0233697170748997</c:v>
                </c:pt>
                <c:pt idx="231">
                  <c:v>-5.1149976365867618</c:v>
                </c:pt>
                <c:pt idx="232">
                  <c:v>-5.2051116686325782</c:v>
                </c:pt>
                <c:pt idx="233">
                  <c:v>-5.2936851421338318</c:v>
                </c:pt>
                <c:pt idx="234">
                  <c:v>-5.3806918419715943</c:v>
                </c:pt>
                <c:pt idx="235">
                  <c:v>-5.4661060167454361</c:v>
                </c:pt>
                <c:pt idx="236">
                  <c:v>-5.5499023863950701</c:v>
                </c:pt>
                <c:pt idx="237">
                  <c:v>-5.6320561496825148</c:v>
                </c:pt>
                <c:pt idx="238">
                  <c:v>-5.7125429915324837</c:v>
                </c:pt>
                <c:pt idx="239">
                  <c:v>-5.7913390902289903</c:v>
                </c:pt>
                <c:pt idx="240">
                  <c:v>-5.8684211244658018</c:v>
                </c:pt>
                <c:pt idx="241">
                  <c:v>-5.9437662802489042</c:v>
                </c:pt>
                <c:pt idx="242">
                  <c:v>-6.0173522576487457</c:v>
                </c:pt>
                <c:pt idx="243">
                  <c:v>-6.0891572774003526</c:v>
                </c:pt>
                <c:pt idx="244">
                  <c:v>-6.1591600873493499</c:v>
                </c:pt>
                <c:pt idx="245">
                  <c:v>-6.2273399687419744</c:v>
                </c:pt>
                <c:pt idx="246">
                  <c:v>-6.2936767423571824</c:v>
                </c:pt>
                <c:pt idx="247">
                  <c:v>-6.3581507744791477</c:v>
                </c:pt>
                <c:pt idx="248">
                  <c:v>-6.4207429827082088</c:v>
                </c:pt>
                <c:pt idx="249">
                  <c:v>-6.4814348416087295</c:v>
                </c:pt>
                <c:pt idx="250">
                  <c:v>-6.5402083881920641</c:v>
                </c:pt>
                <c:pt idx="251">
                  <c:v>-6.5970462272330677</c:v>
                </c:pt>
                <c:pt idx="252">
                  <c:v>-6.6519315364185667</c:v>
                </c:pt>
                <c:pt idx="253">
                  <c:v>-6.7048480713262721</c:v>
                </c:pt>
                <c:pt idx="254">
                  <c:v>-6.7557801702326223</c:v>
                </c:pt>
                <c:pt idx="255">
                  <c:v>-6.804712758748229</c:v>
                </c:pt>
                <c:pt idx="256">
                  <c:v>-6.8516313542794034</c:v>
                </c:pt>
                <c:pt idx="257">
                  <c:v>-6.896522070314612</c:v>
                </c:pt>
                <c:pt idx="258">
                  <c:v>-6.9393716205344527</c:v>
                </c:pt>
                <c:pt idx="259">
                  <c:v>-6.9801673227440117</c:v>
                </c:pt>
                <c:pt idx="260">
                  <c:v>-7.018897102626422</c:v>
                </c:pt>
                <c:pt idx="261">
                  <c:v>-7.0555494973165036</c:v>
                </c:pt>
                <c:pt idx="262">
                  <c:v>-7.0901136587934142</c:v>
                </c:pt>
                <c:pt idx="263">
                  <c:v>-7.1225793570913734</c:v>
                </c:pt>
                <c:pt idx="264">
                  <c:v>-7.152936983327395</c:v>
                </c:pt>
                <c:pt idx="265">
                  <c:v>-7.1811775525452557</c:v>
                </c:pt>
                <c:pt idx="266">
                  <c:v>-7.2072927063747665</c:v>
                </c:pt>
                <c:pt idx="267">
                  <c:v>-7.2312747155055987</c:v>
                </c:pt>
                <c:pt idx="268">
                  <c:v>-7.2531164819749359</c:v>
                </c:pt>
                <c:pt idx="269">
                  <c:v>-7.2728115412682595</c:v>
                </c:pt>
                <c:pt idx="270">
                  <c:v>-7.2903540642326465</c:v>
                </c:pt>
                <c:pt idx="271">
                  <c:v>-7.3057388588020373</c:v>
                </c:pt>
                <c:pt idx="272">
                  <c:v>-7.318961371533919</c:v>
                </c:pt>
                <c:pt idx="273">
                  <c:v>-7.3300176889570281</c:v>
                </c:pt>
                <c:pt idx="274">
                  <c:v>-7.3389045387296008</c:v>
                </c:pt>
                <c:pt idx="275">
                  <c:v>-7.3456192906079059</c:v>
                </c:pt>
                <c:pt idx="276">
                  <c:v>-7.3501599572247081</c:v>
                </c:pt>
                <c:pt idx="277">
                  <c:v>-7.3525251946774741</c:v>
                </c:pt>
                <c:pt idx="278">
                  <c:v>-7.3527143029261284</c:v>
                </c:pt>
                <c:pt idx="279">
                  <c:v>-7.3507272260002425</c:v>
                </c:pt>
                <c:pt idx="280">
                  <c:v>-7.3465645520156029</c:v>
                </c:pt>
                <c:pt idx="281">
                  <c:v>-7.3402275130001424</c:v>
                </c:pt>
                <c:pt idx="282">
                  <c:v>-7.3317179845292992</c:v>
                </c:pt>
                <c:pt idx="283">
                  <c:v>-7.3210384851709049</c:v>
                </c:pt>
                <c:pt idx="284">
                  <c:v>-7.3081921757397561</c:v>
                </c:pt>
                <c:pt idx="285">
                  <c:v>-7.2931828583621119</c:v>
                </c:pt>
                <c:pt idx="286">
                  <c:v>-7.27601497535038</c:v>
                </c:pt>
                <c:pt idx="287">
                  <c:v>-7.2566936078883133</c:v>
                </c:pt>
                <c:pt idx="288">
                  <c:v>-7.2352244745271461</c:v>
                </c:pt>
                <c:pt idx="289">
                  <c:v>-7.2116139294930592</c:v>
                </c:pt>
                <c:pt idx="290">
                  <c:v>-7.1858689608065225</c:v>
                </c:pt>
                <c:pt idx="291">
                  <c:v>-7.1579971882140514</c:v>
                </c:pt>
                <c:pt idx="292">
                  <c:v>-7.1280068609329801</c:v>
                </c:pt>
                <c:pt idx="293">
                  <c:v>-7.0959068552099458</c:v>
                </c:pt>
                <c:pt idx="294">
                  <c:v>-7.0617066716937869</c:v>
                </c:pt>
                <c:pt idx="295">
                  <c:v>-7.0254164326236115</c:v>
                </c:pt>
                <c:pt idx="296">
                  <c:v>-6.9870468788329489</c:v>
                </c:pt>
                <c:pt idx="297">
                  <c:v>-6.9466093665707493</c:v>
                </c:pt>
                <c:pt idx="298">
                  <c:v>-6.9041158641402873</c:v>
                </c:pt>
                <c:pt idx="299">
                  <c:v>-6.8595789483569014</c:v>
                </c:pt>
                <c:pt idx="300">
                  <c:v>-6.8130118008256151</c:v>
                </c:pt>
                <c:pt idx="301">
                  <c:v>-6.7644282040398007</c:v>
                </c:pt>
                <c:pt idx="302">
                  <c:v>-6.7138425373019359</c:v>
                </c:pt>
                <c:pt idx="303">
                  <c:v>-6.661269772467791</c:v>
                </c:pt>
                <c:pt idx="304">
                  <c:v>-6.6067254695151743</c:v>
                </c:pt>
                <c:pt idx="305">
                  <c:v>-6.5502257719386572</c:v>
                </c:pt>
                <c:pt idx="306">
                  <c:v>-6.4917874019715773</c:v>
                </c:pt>
                <c:pt idx="307">
                  <c:v>-6.4314276556367505</c:v>
                </c:pt>
                <c:pt idx="308">
                  <c:v>-6.3691643976273582</c:v>
                </c:pt>
                <c:pt idx="309">
                  <c:v>-6.305016056019551</c:v>
                </c:pt>
                <c:pt idx="310">
                  <c:v>-6.2390016168182418</c:v>
                </c:pt>
                <c:pt idx="311">
                  <c:v>-6.1711406183378648</c:v>
                </c:pt>
                <c:pt idx="312">
                  <c:v>-6.1014531454195682</c:v>
                </c:pt>
                <c:pt idx="313">
                  <c:v>-6.0299598234867204</c:v>
                </c:pt>
                <c:pt idx="314">
                  <c:v>-5.9566818124403964</c:v>
                </c:pt>
                <c:pt idx="315">
                  <c:v>-5.8816408003966671</c:v>
                </c:pt>
                <c:pt idx="316">
                  <c:v>-5.8048589972675622</c:v>
                </c:pt>
                <c:pt idx="317">
                  <c:v>-5.7263591281876209</c:v>
                </c:pt>
                <c:pt idx="318">
                  <c:v>-5.6461644267878714</c:v>
                </c:pt>
                <c:pt idx="319">
                  <c:v>-5.5642986283194329</c:v>
                </c:pt>
                <c:pt idx="320">
                  <c:v>-5.4807859626285262</c:v>
                </c:pt>
                <c:pt idx="321">
                  <c:v>-5.395651146985192</c:v>
                </c:pt>
                <c:pt idx="322">
                  <c:v>-5.3089193787677074</c:v>
                </c:pt>
                <c:pt idx="323">
                  <c:v>-5.2206163280049047</c:v>
                </c:pt>
                <c:pt idx="324">
                  <c:v>-5.1307681297785983</c:v>
                </c:pt>
                <c:pt idx="325">
                  <c:v>-5.0394013764884127</c:v>
                </c:pt>
                <c:pt idx="326">
                  <c:v>-4.9465431099811603</c:v>
                </c:pt>
                <c:pt idx="327">
                  <c:v>-4.8522208135473255</c:v>
                </c:pt>
                <c:pt idx="328">
                  <c:v>-4.7564624037867649</c:v>
                </c:pt>
                <c:pt idx="329">
                  <c:v>-4.65929622234626</c:v>
                </c:pt>
                <c:pt idx="330">
                  <c:v>-4.5607510275312224</c:v>
                </c:pt>
                <c:pt idx="331">
                  <c:v>-4.4608559857940859</c:v>
                </c:pt>
                <c:pt idx="332">
                  <c:v>-4.359640663101894</c:v>
                </c:pt>
                <c:pt idx="333">
                  <c:v>-4.2571350161856918</c:v>
                </c:pt>
                <c:pt idx="334">
                  <c:v>-4.1533693836741525</c:v>
                </c:pt>
                <c:pt idx="335">
                  <c:v>-4.0483744771143257</c:v>
                </c:pt>
                <c:pt idx="336">
                  <c:v>-3.942181371881857</c:v>
                </c:pt>
                <c:pt idx="337">
                  <c:v>-3.8348214979836421</c:v>
                </c:pt>
                <c:pt idx="338">
                  <c:v>-3.7263266307554685</c:v>
                </c:pt>
                <c:pt idx="339">
                  <c:v>-3.6167288814574556</c:v>
                </c:pt>
                <c:pt idx="340">
                  <c:v>-3.5060606877700686</c:v>
                </c:pt>
                <c:pt idx="341">
                  <c:v>-3.3943548041935685</c:v>
                </c:pt>
                <c:pt idx="342">
                  <c:v>-3.2816442923535778</c:v>
                </c:pt>
                <c:pt idx="343">
                  <c:v>-3.1679625112159058</c:v>
                </c:pt>
                <c:pt idx="344">
                  <c:v>-3.0533431072132111</c:v>
                </c:pt>
                <c:pt idx="345">
                  <c:v>-2.937820004286698</c:v>
                </c:pt>
                <c:pt idx="346">
                  <c:v>-2.8214273938456258</c:v>
                </c:pt>
                <c:pt idx="347">
                  <c:v>-2.7041997246476699</c:v>
                </c:pt>
                <c:pt idx="348">
                  <c:v>-2.5861716926030951</c:v>
                </c:pt>
                <c:pt idx="349">
                  <c:v>-2.4673782305058491</c:v>
                </c:pt>
                <c:pt idx="350">
                  <c:v>-2.3478544976944038</c:v>
                </c:pt>
                <c:pt idx="351">
                  <c:v>-2.2276358696457348</c:v>
                </c:pt>
                <c:pt idx="352">
                  <c:v>-2.1067579275051442</c:v>
                </c:pt>
                <c:pt idx="353">
                  <c:v>-1.9852564475553447</c:v>
                </c:pt>
                <c:pt idx="354">
                  <c:v>-1.8631673906277337</c:v>
                </c:pt>
                <c:pt idx="355">
                  <c:v>-1.7405268914590499</c:v>
                </c:pt>
                <c:pt idx="356">
                  <c:v>-1.6173712479965554</c:v>
                </c:pt>
                <c:pt idx="357">
                  <c:v>-1.4937369106549689</c:v>
                </c:pt>
                <c:pt idx="358">
                  <c:v>-1.3696604715281366</c:v>
                </c:pt>
                <c:pt idx="359">
                  <c:v>-1.2451786535589617</c:v>
                </c:pt>
                <c:pt idx="360">
                  <c:v>-1.1203282996704116</c:v>
                </c:pt>
                <c:pt idx="361">
                  <c:v>-0.99514636186116079</c:v>
                </c:pt>
                <c:pt idx="362">
                  <c:v>-0.86966989026887975</c:v>
                </c:pt>
                <c:pt idx="363">
                  <c:v>-0.74393602220449684</c:v>
                </c:pt>
                <c:pt idx="364">
                  <c:v>-0.61798197116064202</c:v>
                </c:pt>
                <c:pt idx="365">
                  <c:v>-0.49606846499179136</c:v>
                </c:pt>
                <c:pt idx="366">
                  <c:v>-0.36979020511096461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A3-D243-8450-573C9E753DEB}"/>
            </c:ext>
          </c:extLst>
        </c:ser>
        <c:ser>
          <c:idx val="1"/>
          <c:order val="1"/>
          <c:tx>
            <c:strRef>
              <c:f>Sheet1!$N$5</c:f>
              <c:strCache>
                <c:ptCount val="1"/>
                <c:pt idx="0">
                  <c:v>EoT 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Sheet1!$N$6:$N$372</c:f>
              <c:numCache>
                <c:formatCode>0.0000</c:formatCode>
                <c:ptCount val="367"/>
                <c:pt idx="0">
                  <c:v>3.8047251871962682</c:v>
                </c:pt>
                <c:pt idx="1">
                  <c:v>4.1178919752669794</c:v>
                </c:pt>
                <c:pt idx="2">
                  <c:v>4.4261840289044461</c:v>
                </c:pt>
                <c:pt idx="3">
                  <c:v>4.7292363939286206</c:v>
                </c:pt>
                <c:pt idx="4">
                  <c:v>5.0266903188696404</c:v>
                </c:pt>
                <c:pt idx="5">
                  <c:v>5.3181936796555487</c:v>
                </c:pt>
                <c:pt idx="6">
                  <c:v>5.6034013964545348</c:v>
                </c:pt>
                <c:pt idx="7">
                  <c:v>5.8819758421782611</c:v>
                </c:pt>
                <c:pt idx="8">
                  <c:v>6.1535872421626649</c:v>
                </c:pt>
                <c:pt idx="9">
                  <c:v>6.4179140645531154</c:v>
                </c:pt>
                <c:pt idx="10">
                  <c:v>6.6746434009317959</c:v>
                </c:pt>
                <c:pt idx="11">
                  <c:v>6.9234713367366938</c:v>
                </c:pt>
                <c:pt idx="12">
                  <c:v>7.1641033110337418</c:v>
                </c:pt>
                <c:pt idx="13">
                  <c:v>7.3962544652161846</c:v>
                </c:pt>
                <c:pt idx="14">
                  <c:v>7.6196499802183926</c:v>
                </c:pt>
                <c:pt idx="15">
                  <c:v>7.8340254018449285</c:v>
                </c:pt>
                <c:pt idx="16">
                  <c:v>8.0391269538297507</c:v>
                </c:pt>
                <c:pt idx="17">
                  <c:v>8.2347118382549507</c:v>
                </c:pt>
                <c:pt idx="18">
                  <c:v>8.4205485229733856</c:v>
                </c:pt>
                <c:pt idx="19">
                  <c:v>8.5964170156949731</c:v>
                </c:pt>
                <c:pt idx="20">
                  <c:v>8.7621091244121665</c:v>
                </c:pt>
                <c:pt idx="21">
                  <c:v>8.9174287038563307</c:v>
                </c:pt>
                <c:pt idx="22">
                  <c:v>9.0621918876932845</c:v>
                </c:pt>
                <c:pt idx="23">
                  <c:v>9.196227306183081</c:v>
                </c:pt>
                <c:pt idx="24">
                  <c:v>9.3193762890464349</c:v>
                </c:pt>
                <c:pt idx="25">
                  <c:v>9.4314930532975865</c:v>
                </c:pt>
                <c:pt idx="26">
                  <c:v>9.5324448758212839</c:v>
                </c:pt>
                <c:pt idx="27">
                  <c:v>9.6221122504895558</c:v>
                </c:pt>
                <c:pt idx="28">
                  <c:v>9.700389029632321</c:v>
                </c:pt>
                <c:pt idx="29">
                  <c:v>9.7671825496943168</c:v>
                </c:pt>
                <c:pt idx="30">
                  <c:v>9.8224137409296333</c:v>
                </c:pt>
                <c:pt idx="31">
                  <c:v>9.8660172210039807</c:v>
                </c:pt>
                <c:pt idx="32">
                  <c:v>9.8979413723938769</c:v>
                </c:pt>
                <c:pt idx="33">
                  <c:v>9.9181484034911467</c:v>
                </c:pt>
                <c:pt idx="34">
                  <c:v>9.9266143933403921</c:v>
                </c:pt>
                <c:pt idx="35">
                  <c:v>9.9233293199564603</c:v>
                </c:pt>
                <c:pt idx="36">
                  <c:v>9.9082970721884127</c:v>
                </c:pt>
                <c:pt idx="37">
                  <c:v>9.8815354451159259</c:v>
                </c:pt>
                <c:pt idx="38">
                  <c:v>9.8430761189835945</c:v>
                </c:pt>
                <c:pt idx="39">
                  <c:v>9.792964621698049</c:v>
                </c:pt>
                <c:pt idx="40">
                  <c:v>9.7312602749323194</c:v>
                </c:pt>
                <c:pt idx="41">
                  <c:v>9.6580361239012031</c:v>
                </c:pt>
                <c:pt idx="42">
                  <c:v>9.5733788508908155</c:v>
                </c:pt>
                <c:pt idx="43">
                  <c:v>9.4773886726446364</c:v>
                </c:pt>
                <c:pt idx="44">
                  <c:v>9.3701792217275699</c:v>
                </c:pt>
                <c:pt idx="45">
                  <c:v>9.2518774120084331</c:v>
                </c:pt>
                <c:pt idx="46">
                  <c:v>9.1226232884201242</c:v>
                </c:pt>
                <c:pt idx="47">
                  <c:v>8.9825698611753122</c:v>
                </c:pt>
                <c:pt idx="48">
                  <c:v>8.8318829246339288</c:v>
                </c:pt>
                <c:pt idx="49">
                  <c:v>8.6707408610368351</c:v>
                </c:pt>
                <c:pt idx="50">
                  <c:v>8.499334429338079</c:v>
                </c:pt>
                <c:pt idx="51">
                  <c:v>8.3178665393856317</c:v>
                </c:pt>
                <c:pt idx="52">
                  <c:v>8.1265520117180117</c:v>
                </c:pt>
                <c:pt idx="53">
                  <c:v>7.9256173232610845</c:v>
                </c:pt>
                <c:pt idx="54">
                  <c:v>7.7153003392261104</c:v>
                </c:pt>
                <c:pt idx="55">
                  <c:v>7.4958500315264214</c:v>
                </c:pt>
                <c:pt idx="56">
                  <c:v>7.2675261840460426</c:v>
                </c:pt>
                <c:pt idx="57">
                  <c:v>7.0305990851091771</c:v>
                </c:pt>
                <c:pt idx="58">
                  <c:v>6.7853492075145985</c:v>
                </c:pt>
                <c:pt idx="59">
                  <c:v>6.5320668765137331</c:v>
                </c:pt>
                <c:pt idx="60">
                  <c:v>6.2710519261254607</c:v>
                </c:pt>
                <c:pt idx="61">
                  <c:v>6.0026133441945069</c:v>
                </c:pt>
                <c:pt idx="62">
                  <c:v>5.7270689066135887</c:v>
                </c:pt>
                <c:pt idx="63">
                  <c:v>5.444744801142325</c:v>
                </c:pt>
                <c:pt idx="64">
                  <c:v>5.1559752412682318</c:v>
                </c:pt>
                <c:pt idx="65">
                  <c:v>4.8611020705669192</c:v>
                </c:pt>
                <c:pt idx="66">
                  <c:v>4.5604743580298237</c:v>
                </c:pt>
                <c:pt idx="67">
                  <c:v>4.2544479848385528</c:v>
                </c:pt>
                <c:pt idx="68">
                  <c:v>3.9433852230749982</c:v>
                </c:pt>
                <c:pt idx="69">
                  <c:v>3.6276543068659337</c:v>
                </c:pt>
                <c:pt idx="70">
                  <c:v>3.3076289964697949</c:v>
                </c:pt>
                <c:pt idx="71">
                  <c:v>2.9836881358216472</c:v>
                </c:pt>
                <c:pt idx="72">
                  <c:v>2.6562152040601492</c:v>
                </c:pt>
                <c:pt idx="73">
                  <c:v>2.3255978615673571</c:v>
                </c:pt>
                <c:pt idx="74">
                  <c:v>1.9922274910588351</c:v>
                </c:pt>
                <c:pt idx="75">
                  <c:v>1.6564987342672706</c:v>
                </c:pt>
                <c:pt idx="76">
                  <c:v>1.3188090247680928</c:v>
                </c:pt>
                <c:pt idx="77">
                  <c:v>0.979558117500124</c:v>
                </c:pt>
                <c:pt idx="78">
                  <c:v>0.63914761553821409</c:v>
                </c:pt>
                <c:pt idx="79">
                  <c:v>0.29798049467806614</c:v>
                </c:pt>
                <c:pt idx="80">
                  <c:v>-4.3539373603958507E-2</c:v>
                </c:pt>
                <c:pt idx="81">
                  <c:v>-0.38500770025133518</c:v>
                </c:pt>
                <c:pt idx="82">
                  <c:v>-0.72602025722219976</c:v>
                </c:pt>
                <c:pt idx="83">
                  <c:v>-1.0661733560119437</c:v>
                </c:pt>
                <c:pt idx="84">
                  <c:v>-1.4050643255371089</c:v>
                </c:pt>
                <c:pt idx="85">
                  <c:v>-1.7422919888148647</c:v>
                </c:pt>
                <c:pt idx="86">
                  <c:v>-2.0774571378737789</c:v>
                </c:pt>
                <c:pt idx="87">
                  <c:v>-2.4101630063336859</c:v>
                </c:pt>
                <c:pt idx="88">
                  <c:v>-2.7400157390952131</c:v>
                </c:pt>
                <c:pt idx="89">
                  <c:v>-3.0666248585829528</c:v>
                </c:pt>
                <c:pt idx="90">
                  <c:v>-3.3896037269903432</c:v>
                </c:pt>
                <c:pt idx="91">
                  <c:v>-3.7085700039790517</c:v>
                </c:pt>
                <c:pt idx="92">
                  <c:v>-4.0231460992910497</c:v>
                </c:pt>
                <c:pt idx="93">
                  <c:v>-4.3329596197375633</c:v>
                </c:pt>
                <c:pt idx="94">
                  <c:v>-4.6376438100357733</c:v>
                </c:pt>
                <c:pt idx="95">
                  <c:v>-4.9368379869713976</c:v>
                </c:pt>
                <c:pt idx="96">
                  <c:v>-5.2301879663731912</c:v>
                </c:pt>
                <c:pt idx="97">
                  <c:v>-5.5173464823939264</c:v>
                </c:pt>
                <c:pt idx="98">
                  <c:v>-5.7979735986015033</c:v>
                </c:pt>
                <c:pt idx="99">
                  <c:v>-6.0717371103935447</c:v>
                </c:pt>
                <c:pt idx="100">
                  <c:v>-6.3383129382590973</c:v>
                </c:pt>
                <c:pt idx="101">
                  <c:v>-6.5973855114219067</c:v>
                </c:pt>
                <c:pt idx="102">
                  <c:v>-6.848648141411104</c:v>
                </c:pt>
                <c:pt idx="103">
                  <c:v>-7.0918033851170676</c:v>
                </c:pt>
                <c:pt idx="104">
                  <c:v>-7.3265633969027046</c:v>
                </c:pt>
                <c:pt idx="105">
                  <c:v>-7.5526502693532738</c:v>
                </c:pt>
                <c:pt idx="106">
                  <c:v>-7.7697963622614505</c:v>
                </c:pt>
                <c:pt idx="107">
                  <c:v>-7.9777446194580781</c:v>
                </c:pt>
                <c:pt idx="108">
                  <c:v>-8.1762488731136518</c:v>
                </c:pt>
                <c:pt idx="109">
                  <c:v>-8.3650741351502287</c:v>
                </c:pt>
                <c:pt idx="110">
                  <c:v>-8.5439968754188289</c:v>
                </c:pt>
                <c:pt idx="111">
                  <c:v>-8.7128052863130083</c:v>
                </c:pt>
                <c:pt idx="112">
                  <c:v>-8.8712995335053613</c:v>
                </c:pt>
                <c:pt idx="113">
                  <c:v>-9.0192919925101318</c:v>
                </c:pt>
                <c:pt idx="114">
                  <c:v>-9.1566074707918901</c:v>
                </c:pt>
                <c:pt idx="115">
                  <c:v>-9.283083415157348</c:v>
                </c:pt>
                <c:pt idx="116">
                  <c:v>-9.3985701041847989</c:v>
                </c:pt>
                <c:pt idx="117">
                  <c:v>-9.5029308254633822</c:v>
                </c:pt>
                <c:pt idx="118">
                  <c:v>-9.5960420374323849</c:v>
                </c:pt>
                <c:pt idx="119">
                  <c:v>-9.6777935156289381</c:v>
                </c:pt>
                <c:pt idx="120">
                  <c:v>-9.7480884831710544</c:v>
                </c:pt>
                <c:pt idx="121">
                  <c:v>-9.8068437253214835</c:v>
                </c:pt>
                <c:pt idx="122">
                  <c:v>-9.8539896879967799</c:v>
                </c:pt>
                <c:pt idx="123">
                  <c:v>-9.8894705601050052</c:v>
                </c:pt>
                <c:pt idx="124">
                  <c:v>-9.9132443396145309</c:v>
                </c:pt>
                <c:pt idx="125">
                  <c:v>-9.9252828832757789</c:v>
                </c:pt>
                <c:pt idx="126">
                  <c:v>-9.9255719399370292</c:v>
                </c:pt>
                <c:pt idx="127">
                  <c:v>-9.9141111674148377</c:v>
                </c:pt>
                <c:pt idx="128">
                  <c:v>-9.8909141328991126</c:v>
                </c:pt>
                <c:pt idx="129">
                  <c:v>-9.856008296892357</c:v>
                </c:pt>
                <c:pt idx="130">
                  <c:v>-9.8094349807021075</c:v>
                </c:pt>
                <c:pt idx="131">
                  <c:v>-9.7512493175250228</c:v>
                </c:pt>
                <c:pt idx="132">
                  <c:v>-9.6815201871805652</c:v>
                </c:pt>
                <c:pt idx="133">
                  <c:v>-9.6003301345714966</c:v>
                </c:pt>
                <c:pt idx="134">
                  <c:v>-9.5077752719677537</c:v>
                </c:pt>
                <c:pt idx="135">
                  <c:v>-9.4039651652293443</c:v>
                </c:pt>
                <c:pt idx="136">
                  <c:v>-9.2890227041029849</c:v>
                </c:pt>
                <c:pt idx="137">
                  <c:v>-9.1630839567459894</c:v>
                </c:pt>
                <c:pt idx="138">
                  <c:v>-9.0262980086496487</c:v>
                </c:pt>
                <c:pt idx="139">
                  <c:v>-8.8788267861527732</c:v>
                </c:pt>
                <c:pt idx="140">
                  <c:v>-8.7208448647543175</c:v>
                </c:pt>
                <c:pt idx="141">
                  <c:v>-8.5525392624520062</c:v>
                </c:pt>
                <c:pt idx="142">
                  <c:v>-8.3741092183516219</c:v>
                </c:pt>
                <c:pt idx="143">
                  <c:v>-8.1857659568090035</c:v>
                </c:pt>
                <c:pt idx="144">
                  <c:v>-7.9877324373840022</c:v>
                </c:pt>
                <c:pt idx="145">
                  <c:v>-7.7802430909023599</c:v>
                </c:pt>
                <c:pt idx="146">
                  <c:v>-7.5635435419379844</c:v>
                </c:pt>
                <c:pt idx="147">
                  <c:v>-7.3378903180441348</c:v>
                </c:pt>
                <c:pt idx="148">
                  <c:v>-7.1035505460777326</c:v>
                </c:pt>
                <c:pt idx="149">
                  <c:v>-6.8608016359762756</c:v>
                </c:pt>
                <c:pt idx="150">
                  <c:v>-6.6099309523617134</c:v>
                </c:pt>
                <c:pt idx="151">
                  <c:v>-6.3512354743600286</c:v>
                </c:pt>
                <c:pt idx="152">
                  <c:v>-6.0850214440392296</c:v>
                </c:pt>
                <c:pt idx="153">
                  <c:v>-5.8116040038819303</c:v>
                </c:pt>
                <c:pt idx="154">
                  <c:v>-5.5313068237216729</c:v>
                </c:pt>
                <c:pt idx="155">
                  <c:v>-5.2444617175846329</c:v>
                </c:pt>
                <c:pt idx="156">
                  <c:v>-4.9514082508902764</c:v>
                </c:pt>
                <c:pt idx="157">
                  <c:v>-4.6524933384759652</c:v>
                </c:pt>
                <c:pt idx="158">
                  <c:v>-4.3480708339213718</c:v>
                </c:pt>
                <c:pt idx="159">
                  <c:v>-4.0385011106588564</c:v>
                </c:pt>
                <c:pt idx="160">
                  <c:v>-3.7241506353656737</c:v>
                </c:pt>
                <c:pt idx="161">
                  <c:v>-3.4053915341430487</c:v>
                </c:pt>
                <c:pt idx="162">
                  <c:v>-3.082601151995652</c:v>
                </c:pt>
                <c:pt idx="163">
                  <c:v>-2.7561616061329741</c:v>
                </c:pt>
                <c:pt idx="164">
                  <c:v>-2.4264593336213944</c:v>
                </c:pt>
                <c:pt idx="165">
                  <c:v>-2.0938846339224302</c:v>
                </c:pt>
                <c:pt idx="166">
                  <c:v>-1.7588312068587051</c:v>
                </c:pt>
                <c:pt idx="167">
                  <c:v>-1.4216956865545951</c:v>
                </c:pt>
                <c:pt idx="168">
                  <c:v>-1.0828771719032639</c:v>
                </c:pt>
                <c:pt idx="169">
                  <c:v>-0.74277675411592126</c:v>
                </c:pt>
                <c:pt idx="170">
                  <c:v>-0.40179704191258869</c:v>
                </c:pt>
                <c:pt idx="171">
                  <c:v>-6.0341684916446772E-2</c:v>
                </c:pt>
                <c:pt idx="172">
                  <c:v>0.28118510418403125</c:v>
                </c:pt>
                <c:pt idx="173">
                  <c:v>0.62237902813949963</c:v>
                </c:pt>
                <c:pt idx="174">
                  <c:v>0.96283618374426261</c:v>
                </c:pt>
                <c:pt idx="175">
                  <c:v>1.3021535399743305</c:v>
                </c:pt>
                <c:pt idx="176">
                  <c:v>1.6399294150929924</c:v>
                </c:pt>
                <c:pt idx="177">
                  <c:v>1.9757639521591122</c:v>
                </c:pt>
                <c:pt idx="178">
                  <c:v>2.3092595923752417</c:v>
                </c:pt>
                <c:pt idx="179">
                  <c:v>2.6400215457152068</c:v>
                </c:pt>
                <c:pt idx="180">
                  <c:v>2.9676582582740383</c:v>
                </c:pt>
                <c:pt idx="181">
                  <c:v>3.2917818757870072</c:v>
                </c:pt>
                <c:pt idx="182">
                  <c:v>3.6120087027690424</c:v>
                </c:pt>
                <c:pt idx="183">
                  <c:v>3.9279596567310175</c:v>
                </c:pt>
                <c:pt idx="184">
                  <c:v>4.2392607169351999</c:v>
                </c:pt>
                <c:pt idx="185">
                  <c:v>4.5455433671586292</c:v>
                </c:pt>
                <c:pt idx="186">
                  <c:v>4.8464450319402879</c:v>
                </c:pt>
                <c:pt idx="187">
                  <c:v>5.1416095057956381</c:v>
                </c:pt>
                <c:pt idx="188">
                  <c:v>5.430687374890411</c:v>
                </c:pt>
                <c:pt idx="189">
                  <c:v>5.7133364306744987</c:v>
                </c:pt>
                <c:pt idx="190">
                  <c:v>5.9892220749862624</c:v>
                </c:pt>
                <c:pt idx="191">
                  <c:v>6.2580177161477133</c:v>
                </c:pt>
                <c:pt idx="192">
                  <c:v>6.5194051555816843</c:v>
                </c:pt>
                <c:pt idx="193">
                  <c:v>6.7730749644932748</c:v>
                </c:pt>
                <c:pt idx="194">
                  <c:v>7.018726850169708</c:v>
                </c:pt>
                <c:pt idx="195">
                  <c:v>7.2560700114649386</c:v>
                </c:pt>
                <c:pt idx="196">
                  <c:v>7.484823483048209</c:v>
                </c:pt>
                <c:pt idx="197">
                  <c:v>7.704716468009023</c:v>
                </c:pt>
                <c:pt idx="198">
                  <c:v>7.9154886584248203</c:v>
                </c:pt>
                <c:pt idx="199">
                  <c:v>8.1168905435118397</c:v>
                </c:pt>
                <c:pt idx="200">
                  <c:v>8.3086837049944062</c:v>
                </c:pt>
                <c:pt idx="201">
                  <c:v>8.4906410993429784</c:v>
                </c:pt>
                <c:pt idx="202">
                  <c:v>8.6625473265468376</c:v>
                </c:pt>
                <c:pt idx="203">
                  <c:v>8.8241988851032538</c:v>
                </c:pt>
                <c:pt idx="204">
                  <c:v>8.9754044129212804</c:v>
                </c:pt>
                <c:pt idx="205">
                  <c:v>9.115984913854982</c:v>
                </c:pt>
                <c:pt idx="206">
                  <c:v>9.2457739695979377</c:v>
                </c:pt>
                <c:pt idx="207">
                  <c:v>9.3646179366881821</c:v>
                </c:pt>
                <c:pt idx="208">
                  <c:v>9.4723761283903531</c:v>
                </c:pt>
                <c:pt idx="209">
                  <c:v>9.5689209812397724</c:v>
                </c:pt>
                <c:pt idx="210">
                  <c:v>9.6541382060512522</c:v>
                </c:pt>
                <c:pt idx="211">
                  <c:v>9.7279269232139143</c:v>
                </c:pt>
                <c:pt idx="212">
                  <c:v>9.7901997821118396</c:v>
                </c:pt>
                <c:pt idx="213">
                  <c:v>9.8408830645291676</c:v>
                </c:pt>
                <c:pt idx="214">
                  <c:v>9.8799167719172516</c:v>
                </c:pt>
                <c:pt idx="215">
                  <c:v>9.9072546964205692</c:v>
                </c:pt>
                <c:pt idx="216">
                  <c:v>9.9228644755772777</c:v>
                </c:pt>
                <c:pt idx="217">
                  <c:v>9.926727630629701</c:v>
                </c:pt>
                <c:pt idx="218">
                  <c:v>9.9188395883993632</c:v>
                </c:pt>
                <c:pt idx="219">
                  <c:v>9.8992096867006829</c:v>
                </c:pt>
                <c:pt idx="220">
                  <c:v>9.8678611632869373</c:v>
                </c:pt>
                <c:pt idx="221">
                  <c:v>9.824831128341545</c:v>
                </c:pt>
                <c:pt idx="222">
                  <c:v>9.7701705205472802</c:v>
                </c:pt>
                <c:pt idx="223">
                  <c:v>9.7039440467853737</c:v>
                </c:pt>
                <c:pt idx="224">
                  <c:v>9.6262301055359067</c:v>
                </c:pt>
                <c:pt idx="225">
                  <c:v>9.5371206940702216</c:v>
                </c:pt>
                <c:pt idx="226">
                  <c:v>9.4367212995450842</c:v>
                </c:pt>
                <c:pt idx="227">
                  <c:v>9.3251507741277102</c:v>
                </c:pt>
                <c:pt idx="228">
                  <c:v>9.2025411942992736</c:v>
                </c:pt>
                <c:pt idx="229">
                  <c:v>9.0690377045036463</c:v>
                </c:pt>
                <c:pt idx="230">
                  <c:v>8.924798345326284</c:v>
                </c:pt>
                <c:pt idx="231">
                  <c:v>8.7699938664068213</c:v>
                </c:pt>
                <c:pt idx="232">
                  <c:v>8.6048075243067181</c:v>
                </c:pt>
                <c:pt idx="233">
                  <c:v>8.4294348655712721</c:v>
                </c:pt>
                <c:pt idx="234">
                  <c:v>8.2440834952429149</c:v>
                </c:pt>
                <c:pt idx="235">
                  <c:v>8.0489728310996114</c:v>
                </c:pt>
                <c:pt idx="236">
                  <c:v>7.844333843909558</c:v>
                </c:pt>
                <c:pt idx="237">
                  <c:v>7.6304087840093686</c:v>
                </c:pt>
                <c:pt idx="238">
                  <c:v>7.4074508945297479</c:v>
                </c:pt>
                <c:pt idx="239">
                  <c:v>7.1757241116077886</c:v>
                </c:pt>
                <c:pt idx="240">
                  <c:v>6.9355027519411356</c:v>
                </c:pt>
                <c:pt idx="241">
                  <c:v>6.6870711880535216</c:v>
                </c:pt>
                <c:pt idx="242">
                  <c:v>6.4307235116564749</c:v>
                </c:pt>
                <c:pt idx="243">
                  <c:v>6.1667631855053093</c:v>
                </c:pt>
                <c:pt idx="244">
                  <c:v>5.895502684161948</c:v>
                </c:pt>
                <c:pt idx="245">
                  <c:v>5.6172631240894022</c:v>
                </c:pt>
                <c:pt idx="246">
                  <c:v>5.3323738835162517</c:v>
                </c:pt>
                <c:pt idx="247">
                  <c:v>5.0411722125206664</c:v>
                </c:pt>
                <c:pt idx="248">
                  <c:v>4.7440028337960243</c:v>
                </c:pt>
                <c:pt idx="249">
                  <c:v>4.441217534570244</c:v>
                </c:pt>
                <c:pt idx="250">
                  <c:v>4.133174750162417</c:v>
                </c:pt>
                <c:pt idx="251">
                  <c:v>3.8202391396692255</c:v>
                </c:pt>
                <c:pt idx="252">
                  <c:v>3.50278115428394</c:v>
                </c:pt>
                <c:pt idx="253">
                  <c:v>3.1811765987585119</c:v>
                </c:pt>
                <c:pt idx="254">
                  <c:v>2.8558061865284219</c:v>
                </c:pt>
                <c:pt idx="255">
                  <c:v>2.5270550890263963</c:v>
                </c:pt>
                <c:pt idx="256">
                  <c:v>2.1953124797190333</c:v>
                </c:pt>
                <c:pt idx="257">
                  <c:v>1.8609710734055902</c:v>
                </c:pt>
                <c:pt idx="258">
                  <c:v>1.5244266613248227</c:v>
                </c:pt>
                <c:pt idx="259">
                  <c:v>1.1860776426196902</c:v>
                </c:pt>
                <c:pt idx="260">
                  <c:v>0.84632455271511042</c:v>
                </c:pt>
                <c:pt idx="261">
                  <c:v>0.5055695891665225</c:v>
                </c:pt>
                <c:pt idx="262">
                  <c:v>0.16421613554110862</c:v>
                </c:pt>
                <c:pt idx="263">
                  <c:v>-0.17733171610525802</c:v>
                </c:pt>
                <c:pt idx="264">
                  <c:v>-0.51866964358948797</c:v>
                </c:pt>
                <c:pt idx="265">
                  <c:v>-0.85939357323545562</c:v>
                </c:pt>
                <c:pt idx="266">
                  <c:v>-1.1991001582137162</c:v>
                </c:pt>
                <c:pt idx="267">
                  <c:v>-1.5373872560210675</c:v>
                </c:pt>
                <c:pt idx="268">
                  <c:v>-1.8738544045341587</c:v>
                </c:pt>
                <c:pt idx="269">
                  <c:v>-2.2081032960741522</c:v>
                </c:pt>
                <c:pt idx="270">
                  <c:v>-2.5397382489206946</c:v>
                </c:pt>
                <c:pt idx="271">
                  <c:v>-2.8683666757175659</c:v>
                </c:pt>
                <c:pt idx="272">
                  <c:v>-3.1935995482149697</c:v>
                </c:pt>
                <c:pt idx="273">
                  <c:v>-3.5150518577988459</c:v>
                </c:pt>
                <c:pt idx="274">
                  <c:v>-3.8323430712614948</c:v>
                </c:pt>
                <c:pt idx="275">
                  <c:v>-4.1450975812745092</c:v>
                </c:pt>
                <c:pt idx="276">
                  <c:v>-4.4529451510302192</c:v>
                </c:pt>
                <c:pt idx="277">
                  <c:v>-4.7555213525258146</c:v>
                </c:pt>
                <c:pt idx="278">
                  <c:v>-5.0524679979707692</c:v>
                </c:pt>
                <c:pt idx="279">
                  <c:v>-5.3434335638074089</c:v>
                </c:pt>
                <c:pt idx="280">
                  <c:v>-5.6280736068421504</c:v>
                </c:pt>
                <c:pt idx="281">
                  <c:v>-5.9060511719952888</c:v>
                </c:pt>
                <c:pt idx="282">
                  <c:v>-6.1770371911861721</c:v>
                </c:pt>
                <c:pt idx="283">
                  <c:v>-6.4407108728820193</c:v>
                </c:pt>
                <c:pt idx="284">
                  <c:v>-6.6967600818488018</c:v>
                </c:pt>
                <c:pt idx="285">
                  <c:v>-6.9448817086550543</c:v>
                </c:pt>
                <c:pt idx="286">
                  <c:v>-7.1847820284908055</c:v>
                </c:pt>
                <c:pt idx="287">
                  <c:v>-7.4161770488772367</c:v>
                </c:pt>
                <c:pt idx="288">
                  <c:v>-7.6387928458550958</c:v>
                </c:pt>
                <c:pt idx="289">
                  <c:v>-7.8523658882542238</c:v>
                </c:pt>
                <c:pt idx="290">
                  <c:v>-8.0566433496600052</c:v>
                </c:pt>
                <c:pt idx="291">
                  <c:v>-8.2513834077077561</c:v>
                </c:pt>
                <c:pt idx="292">
                  <c:v>-8.436355530350431</c:v>
                </c:pt>
                <c:pt idx="293">
                  <c:v>-8.6113407487610711</c:v>
                </c:pt>
                <c:pt idx="294">
                  <c:v>-8.7761319165466478</c:v>
                </c:pt>
                <c:pt idx="295">
                  <c:v>-8.9305339549667142</c:v>
                </c:pt>
                <c:pt idx="296">
                  <c:v>-9.0743640838663229</c:v>
                </c:pt>
                <c:pt idx="297">
                  <c:v>-9.2074520380500502</c:v>
                </c:pt>
                <c:pt idx="298">
                  <c:v>-9.3296402688408655</c:v>
                </c:pt>
                <c:pt idx="299">
                  <c:v>-9.4407841305852163</c:v>
                </c:pt>
                <c:pt idx="300">
                  <c:v>-9.5407520518836844</c:v>
                </c:pt>
                <c:pt idx="301">
                  <c:v>-9.629425691344327</c:v>
                </c:pt>
                <c:pt idx="302">
                  <c:v>-9.7067000776745118</c:v>
                </c:pt>
                <c:pt idx="303">
                  <c:v>-9.7724837339452328</c:v>
                </c:pt>
                <c:pt idx="304">
                  <c:v>-9.8266987858809465</c:v>
                </c:pt>
                <c:pt idx="305">
                  <c:v>-9.8692810540466205</c:v>
                </c:pt>
                <c:pt idx="306">
                  <c:v>-9.9001801298229655</c:v>
                </c:pt>
                <c:pt idx="307">
                  <c:v>-9.9193594350798211</c:v>
                </c:pt>
                <c:pt idx="308">
                  <c:v>-9.9267962654771296</c:v>
                </c:pt>
                <c:pt idx="309">
                  <c:v>-9.9224818173421792</c:v>
                </c:pt>
                <c:pt idx="310">
                  <c:v>-9.906421198091337</c:v>
                </c:pt>
                <c:pt idx="311">
                  <c:v>-9.8786334201839292</c:v>
                </c:pt>
                <c:pt idx="312">
                  <c:v>-9.8391513786154032</c:v>
                </c:pt>
                <c:pt idx="313">
                  <c:v>-9.7880218119764528</c:v>
                </c:pt>
                <c:pt idx="314">
                  <c:v>-9.7253052471241492</c:v>
                </c:pt>
                <c:pt idx="315">
                  <c:v>-9.651075927530659</c:v>
                </c:pt>
                <c:pt idx="316">
                  <c:v>-9.5654217253942608</c:v>
                </c:pt>
                <c:pt idx="317">
                  <c:v>-9.4684440376168304</c:v>
                </c:pt>
                <c:pt idx="318">
                  <c:v>-9.3602576657707868</c:v>
                </c:pt>
                <c:pt idx="319">
                  <c:v>-9.2409906801977701</c:v>
                </c:pt>
                <c:pt idx="320">
                  <c:v>-9.1107842683997209</c:v>
                </c:pt>
                <c:pt idx="321">
                  <c:v>-8.9697925679020791</c:v>
                </c:pt>
                <c:pt idx="322">
                  <c:v>-8.8181824837866873</c:v>
                </c:pt>
                <c:pt idx="323">
                  <c:v>-8.6561334911106762</c:v>
                </c:pt>
                <c:pt idx="324">
                  <c:v>-8.4838374224449726</c:v>
                </c:pt>
                <c:pt idx="325">
                  <c:v>-8.3014982407841753</c:v>
                </c:pt>
                <c:pt idx="326">
                  <c:v>-8.1093317980963846</c:v>
                </c:pt>
                <c:pt idx="327">
                  <c:v>-7.9075655797990896</c:v>
                </c:pt>
                <c:pt idx="328">
                  <c:v>-7.69643843546329</c:v>
                </c:pt>
                <c:pt idx="329">
                  <c:v>-7.4762002960649703</c:v>
                </c:pt>
                <c:pt idx="330">
                  <c:v>-7.2471118781183055</c:v>
                </c:pt>
                <c:pt idx="331">
                  <c:v>-7.0094443750411974</c:v>
                </c:pt>
                <c:pt idx="332">
                  <c:v>-6.7634791361181268</c:v>
                </c:pt>
                <c:pt idx="333">
                  <c:v>-6.5095073334407516</c:v>
                </c:pt>
                <c:pt idx="334">
                  <c:v>-6.2478296172201322</c:v>
                </c:pt>
                <c:pt idx="335">
                  <c:v>-5.9787557598790109</c:v>
                </c:pt>
                <c:pt idx="336">
                  <c:v>-5.7026042893450857</c:v>
                </c:pt>
                <c:pt idx="337">
                  <c:v>-5.4197021119797659</c:v>
                </c:pt>
                <c:pt idx="338">
                  <c:v>-5.130384125588388</c:v>
                </c:pt>
                <c:pt idx="339">
                  <c:v>-4.8349928229704231</c:v>
                </c:pt>
                <c:pt idx="340">
                  <c:v>-4.5338778864785638</c:v>
                </c:pt>
                <c:pt idx="341">
                  <c:v>-4.2273957740670767</c:v>
                </c:pt>
                <c:pt idx="342">
                  <c:v>-3.9159092973190228</c:v>
                </c:pt>
                <c:pt idx="343">
                  <c:v>-3.5997871919523239</c:v>
                </c:pt>
                <c:pt idx="344">
                  <c:v>-3.2794036813126302</c:v>
                </c:pt>
                <c:pt idx="345">
                  <c:v>-2.9551380333702206</c:v>
                </c:pt>
                <c:pt idx="346">
                  <c:v>-2.627374111744857</c:v>
                </c:pt>
                <c:pt idx="347">
                  <c:v>-2.296499921290589</c:v>
                </c:pt>
                <c:pt idx="348">
                  <c:v>-1.9629071487779359</c:v>
                </c:pt>
                <c:pt idx="349">
                  <c:v>-1.6269906992177039</c:v>
                </c:pt>
                <c:pt idx="350">
                  <c:v>-1.2891482283747981</c:v>
                </c:pt>
                <c:pt idx="351">
                  <c:v>-0.9497796720259859</c:v>
                </c:pt>
                <c:pt idx="352">
                  <c:v>-0.60928677251831953</c:v>
                </c:pt>
                <c:pt idx="353">
                  <c:v>-0.26807260318922943</c:v>
                </c:pt>
                <c:pt idx="354">
                  <c:v>7.3458908789278674E-2</c:v>
                </c:pt>
                <c:pt idx="355">
                  <c:v>0.41490346057691074</c:v>
                </c:pt>
                <c:pt idx="356">
                  <c:v>0.75585685227636612</c:v>
                </c:pt>
                <c:pt idx="357">
                  <c:v>1.095915465422475</c:v>
                </c:pt>
                <c:pt idx="358">
                  <c:v>1.4346767407833201</c:v>
                </c:pt>
                <c:pt idx="359">
                  <c:v>1.7717396549071662</c:v>
                </c:pt>
                <c:pt idx="360">
                  <c:v>2.1067051948516204</c:v>
                </c:pt>
                <c:pt idx="361">
                  <c:v>2.4391768305324883</c:v>
                </c:pt>
                <c:pt idx="362">
                  <c:v>2.7687609841337109</c:v>
                </c:pt>
                <c:pt idx="363">
                  <c:v>3.0950674960221556</c:v>
                </c:pt>
                <c:pt idx="364">
                  <c:v>3.4177100866162524</c:v>
                </c:pt>
                <c:pt idx="365">
                  <c:v>3.7257151366865133</c:v>
                </c:pt>
                <c:pt idx="366">
                  <c:v>4.040042898430797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A3-D243-8450-573C9E753DEB}"/>
            </c:ext>
          </c:extLst>
        </c:ser>
        <c:ser>
          <c:idx val="2"/>
          <c:order val="2"/>
          <c:tx>
            <c:strRef>
              <c:f>Sheet1!$Q$5</c:f>
              <c:strCache>
                <c:ptCount val="1"/>
                <c:pt idx="0">
                  <c:v>EoT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Sheet1!$Q$6:$Q$371</c:f>
              <c:numCache>
                <c:formatCode>0.0000</c:formatCode>
                <c:ptCount val="366"/>
                <c:pt idx="0">
                  <c:v>3.610965170637165</c:v>
                </c:pt>
                <c:pt idx="1">
                  <c:v>4.0776824890549603</c:v>
                </c:pt>
                <c:pt idx="2">
                  <c:v>4.538477372408388</c:v>
                </c:pt>
                <c:pt idx="3">
                  <c:v>4.992856547687075</c:v>
                </c:pt>
                <c:pt idx="4">
                  <c:v>5.4403380029454667</c:v>
                </c:pt>
                <c:pt idx="5">
                  <c:v>5.8804517445951925</c:v>
                </c:pt>
                <c:pt idx="6">
                  <c:v>6.3127405236203602</c:v>
                </c:pt>
                <c:pt idx="7">
                  <c:v>6.7367605290267987</c:v>
                </c:pt>
                <c:pt idx="8">
                  <c:v>7.1520820469545336</c:v>
                </c:pt>
                <c:pt idx="9">
                  <c:v>7.5582900840071066</c:v>
                </c:pt>
                <c:pt idx="10">
                  <c:v>7.9549849534794124</c:v>
                </c:pt>
                <c:pt idx="11">
                  <c:v>8.3417828232986153</c:v>
                </c:pt>
                <c:pt idx="12">
                  <c:v>8.7183162246284347</c:v>
                </c:pt>
                <c:pt idx="13">
                  <c:v>9.0842345202263157</c:v>
                </c:pt>
                <c:pt idx="14">
                  <c:v>9.4392043317839889</c:v>
                </c:pt>
                <c:pt idx="15">
                  <c:v>9.782909925625205</c:v>
                </c:pt>
                <c:pt idx="16">
                  <c:v>10.115053556278353</c:v>
                </c:pt>
                <c:pt idx="17">
                  <c:v>10.435355767586511</c:v>
                </c:pt>
                <c:pt idx="18">
                  <c:v>10.743555651161873</c:v>
                </c:pt>
                <c:pt idx="19">
                  <c:v>11.039411062135693</c:v>
                </c:pt>
                <c:pt idx="20">
                  <c:v>11.32269879229716</c:v>
                </c:pt>
                <c:pt idx="21">
                  <c:v>11.593214700855842</c:v>
                </c:pt>
                <c:pt idx="22">
                  <c:v>11.850773803200205</c:v>
                </c:pt>
                <c:pt idx="23">
                  <c:v>12.095210318160536</c:v>
                </c:pt>
                <c:pt idx="24">
                  <c:v>12.326377674415976</c:v>
                </c:pt>
                <c:pt idx="25">
                  <c:v>12.544148476813467</c:v>
                </c:pt>
                <c:pt idx="26">
                  <c:v>12.748414433489264</c:v>
                </c:pt>
                <c:pt idx="27">
                  <c:v>12.939086244801958</c:v>
                </c:pt>
                <c:pt idx="28">
                  <c:v>13.116093455198353</c:v>
                </c:pt>
                <c:pt idx="29">
                  <c:v>13.27938426924028</c:v>
                </c:pt>
                <c:pt idx="30">
                  <c:v>13.428925333120464</c:v>
                </c:pt>
                <c:pt idx="31">
                  <c:v>13.564701483089294</c:v>
                </c:pt>
                <c:pt idx="32">
                  <c:v>13.686715462300517</c:v>
                </c:pt>
                <c:pt idx="33">
                  <c:v>13.794987607663039</c:v>
                </c:pt>
                <c:pt idx="34">
                  <c:v>13.889555508357333</c:v>
                </c:pt>
                <c:pt idx="35">
                  <c:v>13.970473637738472</c:v>
                </c:pt>
                <c:pt idx="36">
                  <c:v>14.037812960403111</c:v>
                </c:pt>
                <c:pt idx="37">
                  <c:v>14.091660516244863</c:v>
                </c:pt>
                <c:pt idx="38">
                  <c:v>14.132118983361343</c:v>
                </c:pt>
                <c:pt idx="39">
                  <c:v>14.159306221706332</c:v>
                </c:pt>
                <c:pt idx="40">
                  <c:v>14.17335479940237</c:v>
                </c:pt>
                <c:pt idx="41">
                  <c:v>14.174411503642231</c:v>
                </c:pt>
                <c:pt idx="42">
                  <c:v>14.162636838112659</c:v>
                </c:pt>
                <c:pt idx="43">
                  <c:v>14.138204508869991</c:v>
                </c:pt>
                <c:pt idx="44">
                  <c:v>14.101300900585498</c:v>
                </c:pt>
                <c:pt idx="45">
                  <c:v>14.052124545058001</c:v>
                </c:pt>
                <c:pt idx="46">
                  <c:v>13.990885583863516</c:v>
                </c:pt>
                <c:pt idx="47">
                  <c:v>13.917805226975753</c:v>
                </c:pt>
                <c:pt idx="48">
                  <c:v>13.833115209148064</c:v>
                </c:pt>
                <c:pt idx="49">
                  <c:v>13.737057245796914</c:v>
                </c:pt>
                <c:pt idx="50">
                  <c:v>13.629882490069717</c:v>
                </c:pt>
                <c:pt idx="51">
                  <c:v>13.51185099271583</c:v>
                </c:pt>
                <c:pt idx="52">
                  <c:v>13.383231166309637</c:v>
                </c:pt>
                <c:pt idx="53">
                  <c:v>13.244299255298637</c:v>
                </c:pt>
                <c:pt idx="54">
                  <c:v>13.095338813268555</c:v>
                </c:pt>
                <c:pt idx="55">
                  <c:v>12.936640188731438</c:v>
                </c:pt>
                <c:pt idx="56">
                  <c:v>12.768500020652244</c:v>
                </c:pt>
                <c:pt idx="57">
                  <c:v>12.591220744835184</c:v>
                </c:pt>
                <c:pt idx="58">
                  <c:v>12.40511011219351</c:v>
                </c:pt>
                <c:pt idx="59">
                  <c:v>12.210480719825604</c:v>
                </c:pt>
                <c:pt idx="60">
                  <c:v>12.007649555717515</c:v>
                </c:pt>
                <c:pt idx="61">
                  <c:v>11.796937557787151</c:v>
                </c:pt>
                <c:pt idx="62">
                  <c:v>11.578669187879393</c:v>
                </c:pt>
                <c:pt idx="63">
                  <c:v>11.353172021214498</c:v>
                </c:pt>
                <c:pt idx="64">
                  <c:v>11.120776351685215</c:v>
                </c:pt>
                <c:pt idx="65">
                  <c:v>10.881814813291392</c:v>
                </c:pt>
                <c:pt idx="66">
                  <c:v>10.636622017894956</c:v>
                </c:pt>
                <c:pt idx="67">
                  <c:v>10.385534209373947</c:v>
                </c:pt>
                <c:pt idx="68">
                  <c:v>10.128888934151624</c:v>
                </c:pt>
                <c:pt idx="69">
                  <c:v>9.8670247279767871</c:v>
                </c:pt>
                <c:pt idx="70">
                  <c:v>9.6002808187342143</c:v>
                </c:pt>
                <c:pt idx="71">
                  <c:v>9.3289968449704936</c:v>
                </c:pt>
                <c:pt idx="72">
                  <c:v>9.0535125897305093</c:v>
                </c:pt>
                <c:pt idx="73">
                  <c:v>8.7741677292142661</c:v>
                </c:pt>
                <c:pt idx="74">
                  <c:v>8.4913015956828595</c:v>
                </c:pt>
                <c:pt idx="75">
                  <c:v>8.2052529539663173</c:v>
                </c:pt>
                <c:pt idx="76">
                  <c:v>7.9163597908558172</c:v>
                </c:pt>
                <c:pt idx="77">
                  <c:v>7.6249591165977044</c:v>
                </c:pt>
                <c:pt idx="78">
                  <c:v>7.3313867776483868</c:v>
                </c:pt>
                <c:pt idx="79">
                  <c:v>7.0359772797964402</c:v>
                </c:pt>
                <c:pt idx="80">
                  <c:v>6.7390636207125834</c:v>
                </c:pt>
                <c:pt idx="81">
                  <c:v>6.4409771309488644</c:v>
                </c:pt>
                <c:pt idx="82">
                  <c:v>6.1420473223761674</c:v>
                </c:pt>
                <c:pt idx="83">
                  <c:v>5.8426017430238284</c:v>
                </c:pt>
                <c:pt idx="84">
                  <c:v>5.5429658372669497</c:v>
                </c:pt>
                <c:pt idx="85">
                  <c:v>5.243462810295914</c:v>
                </c:pt>
                <c:pt idx="86">
                  <c:v>4.9444134957987735</c:v>
                </c:pt>
                <c:pt idx="87">
                  <c:v>4.6461362257903147</c:v>
                </c:pt>
                <c:pt idx="88">
                  <c:v>4.3489467015320509</c:v>
                </c:pt>
                <c:pt idx="89">
                  <c:v>4.0531578645045991</c:v>
                </c:pt>
                <c:pt idx="90">
                  <c:v>3.7590797664181443</c:v>
                </c:pt>
                <c:pt idx="91">
                  <c:v>3.4670194372775409</c:v>
                </c:pt>
                <c:pt idx="92">
                  <c:v>3.1772807505559486</c:v>
                </c:pt>
                <c:pt idx="93">
                  <c:v>2.8901642845746061</c:v>
                </c:pt>
                <c:pt idx="94">
                  <c:v>2.6059671792359396</c:v>
                </c:pt>
                <c:pt idx="95">
                  <c:v>2.3249829873125845</c:v>
                </c:pt>
                <c:pt idx="96">
                  <c:v>2.0475015195557189</c:v>
                </c:pt>
                <c:pt idx="97">
                  <c:v>1.7738086829518136</c:v>
                </c:pt>
                <c:pt idx="98">
                  <c:v>1.5041863115275174</c:v>
                </c:pt>
                <c:pt idx="99">
                  <c:v>1.2389119891770699</c:v>
                </c:pt>
                <c:pt idx="100">
                  <c:v>0.97825886406530471</c:v>
                </c:pt>
                <c:pt idx="101">
                  <c:v>0.72249545424136974</c:v>
                </c:pt>
                <c:pt idx="102">
                  <c:v>0.47188544418325529</c:v>
                </c:pt>
                <c:pt idx="103">
                  <c:v>0.22668747208083909</c:v>
                </c:pt>
                <c:pt idx="104">
                  <c:v>-1.2845092245443446E-2</c:v>
                </c:pt>
                <c:pt idx="105">
                  <c:v>-0.24646437880196406</c:v>
                </c:pt>
                <c:pt idx="106">
                  <c:v>-0.47392825817506634</c:v>
                </c:pt>
                <c:pt idx="107">
                  <c:v>-0.69500059140700354</c:v>
                </c:pt>
                <c:pt idx="108">
                  <c:v>-0.9094514887291647</c:v>
                </c:pt>
                <c:pt idx="109">
                  <c:v>-1.1170575767948743</c:v>
                </c:pt>
                <c:pt idx="110">
                  <c:v>-1.3176022739629905</c:v>
                </c:pt>
                <c:pt idx="111">
                  <c:v>-1.5108760730939275</c:v>
                </c:pt>
                <c:pt idx="112">
                  <c:v>-1.6966768312320333</c:v>
                </c:pt>
                <c:pt idx="113">
                  <c:v>-1.8748100654632349</c:v>
                </c:pt>
                <c:pt idx="114">
                  <c:v>-2.0450892541545662</c:v>
                </c:pt>
                <c:pt idx="115">
                  <c:v>-2.2073361427035798</c:v>
                </c:pt>
                <c:pt idx="116">
                  <c:v>-2.3613810528505308</c:v>
                </c:pt>
                <c:pt idx="117">
                  <c:v>-2.5070631945357587</c:v>
                </c:pt>
                <c:pt idx="118">
                  <c:v>-2.6442309792186331</c:v>
                </c:pt>
                <c:pt idx="119">
                  <c:v>-2.7727423335135568</c:v>
                </c:pt>
                <c:pt idx="120">
                  <c:v>-2.8924650119429809</c:v>
                </c:pt>
                <c:pt idx="121">
                  <c:v>-3.0032769075576171</c:v>
                </c:pt>
                <c:pt idx="122">
                  <c:v>-3.1050663591303538</c:v>
                </c:pt>
                <c:pt idx="123">
                  <c:v>-3.1977324535928551</c:v>
                </c:pt>
                <c:pt idx="124">
                  <c:v>-3.2811853223529375</c:v>
                </c:pt>
                <c:pt idx="125">
                  <c:v>-3.3553464301067182</c:v>
                </c:pt>
                <c:pt idx="126">
                  <c:v>-3.4201488547421812</c:v>
                </c:pt>
                <c:pt idx="127">
                  <c:v>-3.4755375569207558</c:v>
                </c:pt>
                <c:pt idx="128">
                  <c:v>-3.5214696379202781</c:v>
                </c:pt>
                <c:pt idx="129">
                  <c:v>-3.5579145843270239</c:v>
                </c:pt>
                <c:pt idx="130">
                  <c:v>-3.5848544981760231</c:v>
                </c:pt>
                <c:pt idx="131">
                  <c:v>-3.6022843111572782</c:v>
                </c:pt>
                <c:pt idx="132">
                  <c:v>-3.6102119815317568</c:v>
                </c:pt>
                <c:pt idx="133">
                  <c:v>-3.6086586724338439</c:v>
                </c:pt>
                <c:pt idx="134">
                  <c:v>-3.5976589102770928</c:v>
                </c:pt>
                <c:pt idx="135">
                  <c:v>-3.5772607220271779</c:v>
                </c:pt>
                <c:pt idx="136">
                  <c:v>-3.5475257501593833</c:v>
                </c:pt>
                <c:pt idx="137">
                  <c:v>-3.5085293441782892</c:v>
                </c:pt>
                <c:pt idx="138">
                  <c:v>-3.4603606276437806</c:v>
                </c:pt>
                <c:pt idx="139">
                  <c:v>-3.403122539719575</c:v>
                </c:pt>
                <c:pt idx="140">
                  <c:v>-3.3369318503387944</c:v>
                </c:pt>
                <c:pt idx="141">
                  <c:v>-3.2619191481642877</c:v>
                </c:pt>
                <c:pt idx="142">
                  <c:v>-3.1782288006097117</c:v>
                </c:pt>
                <c:pt idx="143">
                  <c:v>-3.0860188852804264</c:v>
                </c:pt>
                <c:pt idx="144">
                  <c:v>-2.985461092290032</c:v>
                </c:pt>
                <c:pt idx="145">
                  <c:v>-2.8767405970093702</c:v>
                </c:pt>
                <c:pt idx="146">
                  <c:v>-2.7600559029088916</c:v>
                </c:pt>
                <c:pt idx="147">
                  <c:v>-2.6356186542619122</c:v>
                </c:pt>
                <c:pt idx="148">
                  <c:v>-2.5036534185857753</c:v>
                </c:pt>
                <c:pt idx="149">
                  <c:v>-2.3643974388087892</c:v>
                </c:pt>
                <c:pt idx="150">
                  <c:v>-2.2181003552631635</c:v>
                </c:pt>
                <c:pt idx="151">
                  <c:v>-2.065023897717555</c:v>
                </c:pt>
                <c:pt idx="152">
                  <c:v>-1.9054415477759266</c:v>
                </c:pt>
                <c:pt idx="153">
                  <c:v>-1.739638172082943</c:v>
                </c:pt>
                <c:pt idx="154">
                  <c:v>-1.5679096268886383</c:v>
                </c:pt>
                <c:pt idx="155">
                  <c:v>-1.3905623346359772</c:v>
                </c:pt>
                <c:pt idx="156">
                  <c:v>-1.2079128333447211</c:v>
                </c:pt>
                <c:pt idx="157">
                  <c:v>-1.0202872996719057</c:v>
                </c:pt>
                <c:pt idx="158">
                  <c:v>-0.82802104663360554</c:v>
                </c:pt>
                <c:pt idx="159">
                  <c:v>-0.63145799707388273</c:v>
                </c:pt>
                <c:pt idx="160">
                  <c:v>-0.43095013406373028</c:v>
                </c:pt>
                <c:pt idx="161">
                  <c:v>-0.22685692950625944</c:v>
                </c:pt>
                <c:pt idx="162">
                  <c:v>-1.9544752312751684E-2</c:v>
                </c:pt>
                <c:pt idx="163">
                  <c:v>0.19061374240272247</c:v>
                </c:pt>
                <c:pt idx="164">
                  <c:v>0.40324024158412475</c:v>
                </c:pt>
                <c:pt idx="165">
                  <c:v>0.61795141835188327</c:v>
                </c:pt>
                <c:pt idx="166">
                  <c:v>0.83435959031518414</c:v>
                </c:pt>
                <c:pt idx="167">
                  <c:v>1.0520733903547048</c:v>
                </c:pt>
                <c:pt idx="168">
                  <c:v>1.2706984481001329</c:v>
                </c:pt>
                <c:pt idx="169">
                  <c:v>1.4898380802808062</c:v>
                </c:pt>
                <c:pt idx="170">
                  <c:v>1.7090939880894334</c:v>
                </c:pt>
                <c:pt idx="171">
                  <c:v>1.9280669596682012</c:v>
                </c:pt>
                <c:pt idx="172">
                  <c:v>2.1463575758027686</c:v>
                </c:pt>
                <c:pt idx="173">
                  <c:v>2.3635669168941815</c:v>
                </c:pt>
                <c:pt idx="174">
                  <c:v>2.5792972692708354</c:v>
                </c:pt>
                <c:pt idx="175">
                  <c:v>2.7931528289022323</c:v>
                </c:pt>
                <c:pt idx="176">
                  <c:v>3.004740400584474</c:v>
                </c:pt>
                <c:pt idx="177">
                  <c:v>3.2136700906825757</c:v>
                </c:pt>
                <c:pt idx="178">
                  <c:v>3.4195559915379885</c:v>
                </c:pt>
                <c:pt idx="179">
                  <c:v>3.6220168556809784</c:v>
                </c:pt>
                <c:pt idx="180">
                  <c:v>3.820676758025507</c:v>
                </c:pt>
                <c:pt idx="181">
                  <c:v>4.0151657442702735</c:v>
                </c:pt>
                <c:pt idx="182">
                  <c:v>4.2051204637824453</c:v>
                </c:pt>
                <c:pt idx="183">
                  <c:v>4.3901847853001845</c:v>
                </c:pt>
                <c:pt idx="184">
                  <c:v>4.5700103938568457</c:v>
                </c:pt>
                <c:pt idx="185">
                  <c:v>4.744257367402172</c:v>
                </c:pt>
                <c:pt idx="186">
                  <c:v>4.9125947316744725</c:v>
                </c:pt>
                <c:pt idx="187">
                  <c:v>5.0747009919625219</c:v>
                </c:pt>
                <c:pt idx="188">
                  <c:v>5.2302646404850623</c:v>
                </c:pt>
                <c:pt idx="189">
                  <c:v>5.3789846382105502</c:v>
                </c:pt>
                <c:pt idx="190">
                  <c:v>5.5205708700385747</c:v>
                </c:pt>
                <c:pt idx="191">
                  <c:v>5.6547445723669982</c:v>
                </c:pt>
                <c:pt idx="192">
                  <c:v>5.7812387321756145</c:v>
                </c:pt>
                <c:pt idx="193">
                  <c:v>5.8997984568660309</c:v>
                </c:pt>
                <c:pt idx="194">
                  <c:v>6.0101813142093601</c:v>
                </c:pt>
                <c:pt idx="195">
                  <c:v>6.1121576418674683</c:v>
                </c:pt>
                <c:pt idx="196">
                  <c:v>6.2055108260683332</c:v>
                </c:pt>
                <c:pt idx="197">
                  <c:v>6.290037549132669</c:v>
                </c:pt>
                <c:pt idx="198">
                  <c:v>6.3655480056655289</c:v>
                </c:pt>
                <c:pt idx="199">
                  <c:v>6.4318660873429723</c:v>
                </c:pt>
                <c:pt idx="200">
                  <c:v>6.4888295363401918</c:v>
                </c:pt>
                <c:pt idx="201">
                  <c:v>6.5362900675618976</c:v>
                </c:pt>
                <c:pt idx="202">
                  <c:v>6.5741134599488076</c:v>
                </c:pt>
                <c:pt idx="203">
                  <c:v>6.6021796172452998</c:v>
                </c:pt>
                <c:pt idx="204">
                  <c:v>6.6203825987210392</c:v>
                </c:pt>
                <c:pt idx="205">
                  <c:v>6.6286306204445715</c:v>
                </c:pt>
                <c:pt idx="206">
                  <c:v>6.6268460278082495</c:v>
                </c:pt>
                <c:pt idx="207">
                  <c:v>6.6149652401007373</c:v>
                </c:pt>
                <c:pt idx="208">
                  <c:v>6.5929386680164894</c:v>
                </c:pt>
                <c:pt idx="209">
                  <c:v>6.5607306050789518</c:v>
                </c:pt>
                <c:pt idx="210">
                  <c:v>6.5183190940365172</c:v>
                </c:pt>
                <c:pt idx="211">
                  <c:v>6.4656957693674046</c:v>
                </c:pt>
                <c:pt idx="212">
                  <c:v>6.4028656770997667</c:v>
                </c:pt>
                <c:pt idx="213">
                  <c:v>6.3298470732178433</c:v>
                </c:pt>
                <c:pt idx="214">
                  <c:v>6.2466712019827462</c:v>
                </c:pt>
                <c:pt idx="215">
                  <c:v>6.1533820555470253</c:v>
                </c:pt>
                <c:pt idx="216">
                  <c:v>6.0500361162863028</c:v>
                </c:pt>
                <c:pt idx="217">
                  <c:v>5.9367020833075648</c:v>
                </c:pt>
                <c:pt idx="218">
                  <c:v>5.8134605846228427</c:v>
                </c:pt>
                <c:pt idx="219">
                  <c:v>5.6804038764990672</c:v>
                </c:pt>
                <c:pt idx="220">
                  <c:v>5.5376355315087027</c:v>
                </c:pt>
                <c:pt idx="221">
                  <c:v>5.3852701168125838</c:v>
                </c:pt>
                <c:pt idx="222">
                  <c:v>5.2234328642055008</c:v>
                </c:pt>
                <c:pt idx="223">
                  <c:v>5.0522593334463952</c:v>
                </c:pt>
                <c:pt idx="224">
                  <c:v>4.8718950703795212</c:v>
                </c:pt>
                <c:pt idx="225">
                  <c:v>4.6824952613295681</c:v>
                </c:pt>
                <c:pt idx="226">
                  <c:v>4.4842243852231753</c:v>
                </c:pt>
                <c:pt idx="227">
                  <c:v>4.277255864852612</c:v>
                </c:pt>
                <c:pt idx="228">
                  <c:v>4.0617717186526097</c:v>
                </c:pt>
                <c:pt idx="229">
                  <c:v>3.8379622143113585</c:v>
                </c:pt>
                <c:pt idx="230">
                  <c:v>3.6060255254796068</c:v>
                </c:pt>
                <c:pt idx="231">
                  <c:v>3.3661673927792566</c:v>
                </c:pt>
                <c:pt idx="232">
                  <c:v>3.1186007902447703</c:v>
                </c:pt>
                <c:pt idx="233">
                  <c:v>2.8635455982569797</c:v>
                </c:pt>
                <c:pt idx="234">
                  <c:v>2.6012282839512975</c:v>
                </c:pt>
                <c:pt idx="235">
                  <c:v>2.3318815899991447</c:v>
                </c:pt>
                <c:pt idx="236">
                  <c:v>2.0557442325756288</c:v>
                </c:pt>
                <c:pt idx="237">
                  <c:v>1.7730606092359655</c:v>
                </c:pt>
                <c:pt idx="238">
                  <c:v>1.4840805173309868</c:v>
                </c:pt>
                <c:pt idx="239">
                  <c:v>1.1890588834957936</c:v>
                </c:pt>
                <c:pt idx="240">
                  <c:v>0.88825550464935343</c:v>
                </c:pt>
                <c:pt idx="241">
                  <c:v>0.58193480084281479</c:v>
                </c:pt>
                <c:pt idx="242">
                  <c:v>0.27036558019567447</c:v>
                </c:pt>
                <c:pt idx="243">
                  <c:v>-4.617918394228801E-2</c:v>
                </c:pt>
                <c:pt idx="244">
                  <c:v>-0.3674225635646402</c:v>
                </c:pt>
                <c:pt idx="245">
                  <c:v>-0.69308387437912067</c:v>
                </c:pt>
                <c:pt idx="246">
                  <c:v>-1.0228788621347411</c:v>
                </c:pt>
                <c:pt idx="247">
                  <c:v>-1.3565198771619202</c:v>
                </c:pt>
                <c:pt idx="248">
                  <c:v>-1.693716037475719</c:v>
                </c:pt>
                <c:pt idx="249">
                  <c:v>-2.0341733808852838</c:v>
                </c:pt>
                <c:pt idx="250">
                  <c:v>-2.3775950066400031</c:v>
                </c:pt>
                <c:pt idx="251">
                  <c:v>-2.7236812072289545</c:v>
                </c:pt>
                <c:pt idx="252">
                  <c:v>-3.0721295910301318</c:v>
                </c:pt>
                <c:pt idx="253">
                  <c:v>-3.4226351965832196</c:v>
                </c:pt>
                <c:pt idx="254">
                  <c:v>-3.7748905993300683</c:v>
                </c:pt>
                <c:pt idx="255">
                  <c:v>-4.1285860117342388</c:v>
                </c:pt>
                <c:pt idx="256">
                  <c:v>-4.4834093777500907</c:v>
                </c:pt>
                <c:pt idx="257">
                  <c:v>-4.8390464626675502</c:v>
                </c:pt>
                <c:pt idx="258">
                  <c:v>-5.1951809394053985</c:v>
                </c:pt>
                <c:pt idx="259">
                  <c:v>-5.5514944723685389</c:v>
                </c:pt>
                <c:pt idx="260">
                  <c:v>-5.9076668000181405</c:v>
                </c:pt>
                <c:pt idx="261">
                  <c:v>-6.2633758173320677</c:v>
                </c:pt>
                <c:pt idx="262">
                  <c:v>-6.6182976593522644</c:v>
                </c:pt>
                <c:pt idx="263">
                  <c:v>-6.972106787029718</c:v>
                </c:pt>
                <c:pt idx="264">
                  <c:v>-7.3244760765818659</c:v>
                </c:pt>
                <c:pt idx="265">
                  <c:v>-7.6750769135765005</c:v>
                </c:pt>
                <c:pt idx="266">
                  <c:v>-8.0235792929452412</c:v>
                </c:pt>
                <c:pt idx="267">
                  <c:v>-8.3696519261136757</c:v>
                </c:pt>
                <c:pt idx="268">
                  <c:v>-8.7129623564094398</c:v>
                </c:pt>
                <c:pt idx="269">
                  <c:v>-9.0531770838784187</c:v>
                </c:pt>
                <c:pt idx="270">
                  <c:v>-9.3899617005988514</c:v>
                </c:pt>
                <c:pt idx="271">
                  <c:v>-9.7229810375375898</c:v>
                </c:pt>
                <c:pt idx="272">
                  <c:v>-10.051899323938271</c:v>
                </c:pt>
                <c:pt idx="273">
                  <c:v>-10.37638036017206</c:v>
                </c:pt>
                <c:pt idx="274">
                  <c:v>-10.696087704913953</c:v>
                </c:pt>
                <c:pt idx="275">
                  <c:v>-11.010684877435965</c:v>
                </c:pt>
                <c:pt idx="276">
                  <c:v>-11.319835575728957</c:v>
                </c:pt>
                <c:pt idx="277">
                  <c:v>-11.623203911081932</c:v>
                </c:pt>
                <c:pt idx="278">
                  <c:v>-11.920454659657501</c:v>
                </c:pt>
                <c:pt idx="279">
                  <c:v>-12.211253531509705</c:v>
                </c:pt>
                <c:pt idx="280">
                  <c:v>-12.49526745739136</c:v>
                </c:pt>
                <c:pt idx="281">
                  <c:v>-12.772164893597603</c:v>
                </c:pt>
                <c:pt idx="282">
                  <c:v>-13.041616144986438</c:v>
                </c:pt>
                <c:pt idx="283">
                  <c:v>-13.303293706210422</c:v>
                </c:pt>
                <c:pt idx="284">
                  <c:v>-13.556872621082938</c:v>
                </c:pt>
                <c:pt idx="285">
                  <c:v>-13.80203085989179</c:v>
                </c:pt>
                <c:pt idx="286">
                  <c:v>-14.038449714359405</c:v>
                </c:pt>
                <c:pt idx="287">
                  <c:v>-14.265814209836332</c:v>
                </c:pt>
                <c:pt idx="288">
                  <c:v>-14.483813534200802</c:v>
                </c:pt>
                <c:pt idx="289">
                  <c:v>-14.692141482824802</c:v>
                </c:pt>
                <c:pt idx="290">
                  <c:v>-14.890496918854861</c:v>
                </c:pt>
                <c:pt idx="291">
                  <c:v>-15.078584247946239</c:v>
                </c:pt>
                <c:pt idx="292">
                  <c:v>-15.256113906480564</c:v>
                </c:pt>
                <c:pt idx="293">
                  <c:v>-15.422802862192574</c:v>
                </c:pt>
                <c:pt idx="294">
                  <c:v>-15.578375126028918</c:v>
                </c:pt>
                <c:pt idx="295">
                  <c:v>-15.722562273964591</c:v>
                </c:pt>
                <c:pt idx="296">
                  <c:v>-15.855103977408135</c:v>
                </c:pt>
                <c:pt idx="297">
                  <c:v>-15.975748540738293</c:v>
                </c:pt>
                <c:pt idx="298">
                  <c:v>-16.084253444430662</c:v>
                </c:pt>
                <c:pt idx="299">
                  <c:v>-16.18038589215513</c:v>
                </c:pt>
                <c:pt idx="300">
                  <c:v>-16.263923360152983</c:v>
                </c:pt>
                <c:pt idx="301">
                  <c:v>-16.334654147137268</c:v>
                </c:pt>
                <c:pt idx="302">
                  <c:v>-16.392377922901652</c:v>
                </c:pt>
                <c:pt idx="303">
                  <c:v>-16.436906273771893</c:v>
                </c:pt>
                <c:pt idx="304">
                  <c:v>-16.468063242990659</c:v>
                </c:pt>
                <c:pt idx="305">
                  <c:v>-16.48568586409051</c:v>
                </c:pt>
                <c:pt idx="306">
                  <c:v>-16.48962468528261</c:v>
                </c:pt>
                <c:pt idx="307">
                  <c:v>-16.47974428286927</c:v>
                </c:pt>
                <c:pt idx="308">
                  <c:v>-16.455923761677631</c:v>
                </c:pt>
                <c:pt idx="309">
                  <c:v>-16.418057240509839</c:v>
                </c:pt>
                <c:pt idx="310">
                  <c:v>-16.366054320611141</c:v>
                </c:pt>
                <c:pt idx="311">
                  <c:v>-16.299840535173196</c:v>
                </c:pt>
                <c:pt idx="312">
                  <c:v>-16.219357777913274</c:v>
                </c:pt>
                <c:pt idx="313">
                  <c:v>-16.124564708803202</c:v>
                </c:pt>
                <c:pt idx="314">
                  <c:v>-16.015437135063202</c:v>
                </c:pt>
                <c:pt idx="315">
                  <c:v>-15.891968365585679</c:v>
                </c:pt>
                <c:pt idx="316">
                  <c:v>-15.754169537012494</c:v>
                </c:pt>
                <c:pt idx="317">
                  <c:v>-15.60206990975589</c:v>
                </c:pt>
                <c:pt idx="318">
                  <c:v>-15.435717132327651</c:v>
                </c:pt>
                <c:pt idx="319">
                  <c:v>-15.255177472423966</c:v>
                </c:pt>
                <c:pt idx="320">
                  <c:v>-15.060536013302531</c:v>
                </c:pt>
                <c:pt idx="321">
                  <c:v>-14.851896814086246</c:v>
                </c:pt>
                <c:pt idx="322">
                  <c:v>-14.629383032730766</c:v>
                </c:pt>
                <c:pt idx="323">
                  <c:v>-14.393137010503933</c:v>
                </c:pt>
                <c:pt idx="324">
                  <c:v>-14.14332031694051</c:v>
                </c:pt>
                <c:pt idx="325">
                  <c:v>-13.880113754357808</c:v>
                </c:pt>
                <c:pt idx="326">
                  <c:v>-13.603717321143471</c:v>
                </c:pt>
                <c:pt idx="327">
                  <c:v>-13.314350133158682</c:v>
                </c:pt>
                <c:pt idx="328">
                  <c:v>-13.012250302733978</c:v>
                </c:pt>
                <c:pt idx="329">
                  <c:v>-12.697674774874265</c:v>
                </c:pt>
                <c:pt idx="330">
                  <c:v>-12.370899120429995</c:v>
                </c:pt>
                <c:pt idx="331">
                  <c:v>-12.032217286135831</c:v>
                </c:pt>
                <c:pt idx="332">
                  <c:v>-11.681941301562642</c:v>
                </c:pt>
                <c:pt idx="333">
                  <c:v>-11.320400943175787</c:v>
                </c:pt>
                <c:pt idx="334">
                  <c:v>-10.94794335583858</c:v>
                </c:pt>
                <c:pt idx="335">
                  <c:v>-10.56493263224773</c:v>
                </c:pt>
                <c:pt idx="336">
                  <c:v>-10.171749350932158</c:v>
                </c:pt>
                <c:pt idx="337">
                  <c:v>-9.7687900735927506</c:v>
                </c:pt>
                <c:pt idx="338">
                  <c:v>-9.3564668027019238</c:v>
                </c:pt>
                <c:pt idx="339">
                  <c:v>-8.9352064004232847</c:v>
                </c:pt>
                <c:pt idx="340">
                  <c:v>-8.505449970047648</c:v>
                </c:pt>
                <c:pt idx="341">
                  <c:v>-8.067652201276081</c:v>
                </c:pt>
                <c:pt idx="342">
                  <c:v>-7.6222806808084842</c:v>
                </c:pt>
                <c:pt idx="343">
                  <c:v>-7.1698151698219981</c:v>
                </c:pt>
                <c:pt idx="344">
                  <c:v>-6.7107468500407093</c:v>
                </c:pt>
                <c:pt idx="345">
                  <c:v>-6.2455775402129534</c:v>
                </c:pt>
                <c:pt idx="346">
                  <c:v>-5.774818884917714</c:v>
                </c:pt>
                <c:pt idx="347">
                  <c:v>-5.2989915177229108</c:v>
                </c:pt>
                <c:pt idx="348">
                  <c:v>-4.8186242008100102</c:v>
                </c:pt>
                <c:pt idx="349">
                  <c:v>-4.3342529432657733</c:v>
                </c:pt>
                <c:pt idx="350">
                  <c:v>-3.8464201003178409</c:v>
                </c:pt>
                <c:pt idx="351">
                  <c:v>-3.3556734558614725</c:v>
                </c:pt>
                <c:pt idx="352">
                  <c:v>-2.862565290683357</c:v>
                </c:pt>
                <c:pt idx="353">
                  <c:v>-2.3676514388418477</c:v>
                </c:pt>
                <c:pt idx="354">
                  <c:v>-1.8714903347038607</c:v>
                </c:pt>
                <c:pt idx="355">
                  <c:v>-1.3746420531734758</c:v>
                </c:pt>
                <c:pt idx="356">
                  <c:v>-0.87766734567000404</c:v>
                </c:pt>
                <c:pt idx="357">
                  <c:v>-0.38112667442912684</c:v>
                </c:pt>
                <c:pt idx="358">
                  <c:v>0.11442075229571266</c:v>
                </c:pt>
                <c:pt idx="359">
                  <c:v>0.60841794155719897</c:v>
                </c:pt>
                <c:pt idx="360">
                  <c:v>1.100311071004767</c:v>
                </c:pt>
                <c:pt idx="361">
                  <c:v>1.5895504356048391</c:v>
                </c:pt>
                <c:pt idx="362">
                  <c:v>2.0755913832880619</c:v>
                </c:pt>
                <c:pt idx="363">
                  <c:v>2.5578952370613042</c:v>
                </c:pt>
                <c:pt idx="364">
                  <c:v>3.035930201174394</c:v>
                </c:pt>
                <c:pt idx="365">
                  <c:v>3.4934192748282649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A3-D243-8450-573C9E753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317424"/>
        <c:axId val="1101103968"/>
      </c:lineChart>
      <c:catAx>
        <c:axId val="11013174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103968"/>
        <c:crosses val="autoZero"/>
        <c:auto val="1"/>
        <c:lblAlgn val="ctr"/>
        <c:lblOffset val="100"/>
        <c:noMultiLvlLbl val="0"/>
      </c:catAx>
      <c:valAx>
        <c:axId val="1101103968"/>
        <c:scaling>
          <c:orientation val="minMax"/>
          <c:max val="18"/>
          <c:min val="-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31742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rgbClr val="FF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149225</xdr:colOff>
      <xdr:row>10</xdr:row>
      <xdr:rowOff>19050</xdr:rowOff>
    </xdr:from>
    <xdr:to>
      <xdr:col>9</xdr:col>
      <xdr:colOff>644525</xdr:colOff>
      <xdr:row>23</xdr:row>
      <xdr:rowOff>120650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893598-81E9-AFA4-E9B3-467F5D9479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28D18-80F8-4F41-996D-1B9FC8614006}">
  <dimension ref="A1:T372"/>
  <sheetViews>
    <sheetView tabSelected="1" zoomScale="200" zoomScaleNormal="200" workbookViewId="0">
      <selection activeCell="C19" sqref="C19"/>
    </sheetView>
  </sheetViews>
  <sheetFormatPr baseColWidth="10" defaultColWidth="8.7109375" defaultRowHeight="16" x14ac:dyDescent="0.2"/>
  <cols>
    <col min="1" max="1" width="11.5703125" style="6" customWidth="1"/>
    <col min="2" max="4" width="6.85546875" style="6" customWidth="1"/>
    <col min="5" max="5" width="8" style="6" customWidth="1"/>
    <col min="6" max="6" width="6.5703125" style="6" customWidth="1"/>
    <col min="7" max="9" width="5.85546875" style="6" customWidth="1"/>
    <col min="10" max="19" width="11.5703125" style="6" customWidth="1"/>
    <col min="20" max="249" width="11.5703125" customWidth="1"/>
  </cols>
  <sheetData>
    <row r="1" spans="1:20" x14ac:dyDescent="0.2">
      <c r="A1" s="6">
        <v>1</v>
      </c>
      <c r="B1" s="6">
        <v>2</v>
      </c>
      <c r="C1" s="6">
        <v>3</v>
      </c>
      <c r="D1" s="6">
        <v>4</v>
      </c>
      <c r="E1" s="6">
        <v>5</v>
      </c>
      <c r="F1" s="6">
        <v>6</v>
      </c>
      <c r="G1" s="6">
        <v>7</v>
      </c>
      <c r="H1" s="6">
        <v>8</v>
      </c>
      <c r="I1" s="6">
        <v>9</v>
      </c>
      <c r="J1" s="6">
        <v>10</v>
      </c>
      <c r="K1" s="6">
        <v>11</v>
      </c>
      <c r="L1" s="6">
        <v>12</v>
      </c>
      <c r="M1" s="6">
        <v>13</v>
      </c>
      <c r="N1" s="6">
        <v>14</v>
      </c>
      <c r="O1" s="6">
        <v>15</v>
      </c>
      <c r="P1" s="6">
        <v>16</v>
      </c>
      <c r="Q1" s="6">
        <v>17</v>
      </c>
      <c r="R1" s="6">
        <v>18</v>
      </c>
      <c r="S1" s="6">
        <v>19</v>
      </c>
      <c r="T1" s="2">
        <v>20</v>
      </c>
    </row>
    <row r="2" spans="1:20" s="2" customFormat="1" x14ac:dyDescent="0.2">
      <c r="A2" s="7" t="s">
        <v>22</v>
      </c>
      <c r="B2" s="7"/>
      <c r="C2" s="7"/>
      <c r="D2" s="7"/>
      <c r="E2" s="7"/>
      <c r="F2" s="7"/>
      <c r="G2" s="7"/>
      <c r="H2" s="7"/>
      <c r="I2" s="7"/>
      <c r="J2" s="6"/>
      <c r="K2" s="6"/>
      <c r="L2" s="6"/>
      <c r="M2" s="6"/>
      <c r="N2" s="6"/>
      <c r="O2" s="6"/>
      <c r="P2" s="6"/>
      <c r="Q2" s="6"/>
      <c r="R2" s="6"/>
      <c r="S2" s="6"/>
    </row>
    <row r="3" spans="1:20" s="2" customFormat="1" x14ac:dyDescent="0.2">
      <c r="A3" s="4" t="s">
        <v>20</v>
      </c>
      <c r="B3" s="4" t="s">
        <v>0</v>
      </c>
      <c r="C3" s="4" t="s">
        <v>1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20" s="2" customFormat="1" x14ac:dyDescent="0.2">
      <c r="A4" s="2">
        <v>2025</v>
      </c>
      <c r="B4" s="2">
        <v>29</v>
      </c>
      <c r="C4" s="2">
        <v>2</v>
      </c>
      <c r="D4" s="6" t="s">
        <v>21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spans="1:20" s="3" customFormat="1" ht="63" customHeight="1" x14ac:dyDescent="0.2">
      <c r="A5" s="3" t="s">
        <v>23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3" t="s">
        <v>15</v>
      </c>
      <c r="P5" s="3" t="s">
        <v>16</v>
      </c>
      <c r="Q5" s="3" t="s">
        <v>17</v>
      </c>
      <c r="R5" s="3" t="s">
        <v>18</v>
      </c>
      <c r="S5" s="3" t="s">
        <v>19</v>
      </c>
    </row>
    <row r="6" spans="1:20" x14ac:dyDescent="0.2">
      <c r="A6" s="5">
        <f>DATE(Start_Year,1,1)</f>
        <v>45658</v>
      </c>
      <c r="B6" s="2">
        <f>YEAR(A6)</f>
        <v>2025</v>
      </c>
      <c r="C6" s="2">
        <f>MONTH(A6)</f>
        <v>1</v>
      </c>
      <c r="D6" s="2">
        <f>DAY(A6)</f>
        <v>1</v>
      </c>
      <c r="E6" s="2" cm="1">
        <f t="array" ref="E6:E372">IF(Month&lt;= 2,Year-1,Year)</f>
        <v>2024</v>
      </c>
      <c r="F6" s="2">
        <f>IF(Month&lt;= 2, Month + 12,Month)</f>
        <v>13</v>
      </c>
      <c r="G6" s="2">
        <f>12-Zone</f>
        <v>10</v>
      </c>
      <c r="H6" s="2">
        <f>INT(Year_Corrected / 100)</f>
        <v>20</v>
      </c>
      <c r="I6" s="2">
        <f>2 - aaa + INT(aaa/4)</f>
        <v>-13</v>
      </c>
      <c r="J6" s="8">
        <f xml:space="preserve"> bbb + INT(365.25 * Year_Corrected)  + INT(30.6001 * (Month_Corrected + 1))  + Day   + UTC/24 - 730550.5</f>
        <v>9131.9166666666279</v>
      </c>
      <c r="K6" s="8">
        <f>MOD((4 * Days_since_Epoch),1461)</f>
        <v>2.6666666665114462</v>
      </c>
      <c r="L6" s="8">
        <f>0.004301 * Days_since_Leap_Cycle_Start</f>
        <v>1.146933333266573E-2</v>
      </c>
      <c r="M6" s="8">
        <f>7.3529*SIN(Phase_with_Leap_Cycle+6.2085)</f>
        <v>-0.46451120525263667</v>
      </c>
      <c r="N6" s="8">
        <f>9.9269*SIN(2*Phase_with_Leap_Cycle+0.3704)</f>
        <v>3.8047251871962682</v>
      </c>
      <c r="O6" s="8">
        <f>0.3337*SIN(3*Phase_with_Leap_Cycle+0.3042)</f>
        <v>0.11084661562529087</v>
      </c>
      <c r="P6" s="8">
        <f>0.2317*SIN(4*Phase_with_Leap_Cycle+0.7158)</f>
        <v>0.15990457306824279</v>
      </c>
      <c r="Q6" s="8">
        <f>EoT_1+EoT_2+EoT_3+EoT_4</f>
        <v>3.610965170637165</v>
      </c>
      <c r="R6" s="8">
        <f>4*(Zone*15-Longitude)</f>
        <v>4</v>
      </c>
      <c r="S6" s="8">
        <f>EoT+Longitude_Correction</f>
        <v>7.610965170637165</v>
      </c>
    </row>
    <row r="7" spans="1:20" s="1" customFormat="1" x14ac:dyDescent="0.2">
      <c r="A7" s="5">
        <f>A6+1</f>
        <v>45659</v>
      </c>
      <c r="B7" s="2">
        <f t="shared" ref="B7:B70" si="0">YEAR(A7)</f>
        <v>2025</v>
      </c>
      <c r="C7" s="2">
        <f t="shared" ref="C7:C70" si="1">MONTH(A7)</f>
        <v>1</v>
      </c>
      <c r="D7" s="2">
        <f t="shared" ref="D7:D70" si="2">DAY(A7)</f>
        <v>2</v>
      </c>
      <c r="E7" s="9">
        <v>2024</v>
      </c>
      <c r="F7" s="2">
        <f>IF(Month&lt;= 2, Month + 12,Month)</f>
        <v>13</v>
      </c>
      <c r="G7" s="2">
        <f>12-Zone</f>
        <v>10</v>
      </c>
      <c r="H7" s="2">
        <f>INT(Year_Corrected / 100)</f>
        <v>20</v>
      </c>
      <c r="I7" s="2">
        <f>2 - aaa + INT(aaa/4)</f>
        <v>-13</v>
      </c>
      <c r="J7" s="8">
        <f xml:space="preserve"> bbb + INT(365.25 * Year_Corrected)  + INT(30.6001 * (Month_Corrected + 1))  + Day   + UTC/24 - 730550.5</f>
        <v>9132.9166666666279</v>
      </c>
      <c r="K7" s="8">
        <f>MOD((4 * Days_since_Epoch),1461)</f>
        <v>6.6666666665114462</v>
      </c>
      <c r="L7" s="8">
        <f>0.004301 * Days_since_Leap_Cycle_Start</f>
        <v>2.8673333332665731E-2</v>
      </c>
      <c r="M7" s="8">
        <f>7.3529*SIN(Phase_with_Leap_Cycle+6.2085)</f>
        <v>-0.33820207831608368</v>
      </c>
      <c r="N7" s="8">
        <f>9.9269*SIN(2*Phase_with_Leap_Cycle+0.3704)</f>
        <v>4.1178919752669794</v>
      </c>
      <c r="O7" s="8">
        <f>0.3337*SIN(3*Phase_with_Leap_Cycle+0.3042)</f>
        <v>0.12693677232892678</v>
      </c>
      <c r="P7" s="8">
        <f>0.2317*SIN(4*Phase_with_Leap_Cycle+0.7158)</f>
        <v>0.17105581977513801</v>
      </c>
      <c r="Q7" s="8">
        <f>EoT_1+EoT_2+EoT_3+EoT_4</f>
        <v>4.0776824890549603</v>
      </c>
      <c r="R7" s="8">
        <f>4*(Zone*15-Longitude)</f>
        <v>4</v>
      </c>
      <c r="S7" s="8">
        <f>EoT+Longitude_Correction</f>
        <v>8.0776824890549612</v>
      </c>
    </row>
    <row r="8" spans="1:20" x14ac:dyDescent="0.2">
      <c r="A8" s="5">
        <f t="shared" ref="A8:A71" si="3">A7+1</f>
        <v>45660</v>
      </c>
      <c r="B8" s="2">
        <f t="shared" si="0"/>
        <v>2025</v>
      </c>
      <c r="C8" s="2">
        <f t="shared" si="1"/>
        <v>1</v>
      </c>
      <c r="D8" s="2">
        <f t="shared" si="2"/>
        <v>3</v>
      </c>
      <c r="E8" s="2">
        <v>2024</v>
      </c>
      <c r="F8" s="2">
        <f>IF(Month&lt;= 2, Month + 12,Month)</f>
        <v>13</v>
      </c>
      <c r="G8" s="2">
        <f>12-Zone</f>
        <v>10</v>
      </c>
      <c r="H8" s="2">
        <f>INT(Year_Corrected / 100)</f>
        <v>20</v>
      </c>
      <c r="I8" s="2">
        <f>2 - aaa + INT(aaa/4)</f>
        <v>-13</v>
      </c>
      <c r="J8" s="8">
        <f xml:space="preserve"> bbb + INT(365.25 * Year_Corrected)  + INT(30.6001 * (Month_Corrected + 1))  + Day   + UTC/24 - 730550.5</f>
        <v>9133.9166666666279</v>
      </c>
      <c r="K8" s="8">
        <f>MOD((4 * Days_since_Epoch),1461)</f>
        <v>10.666666666511446</v>
      </c>
      <c r="L8" s="8">
        <f>0.004301 * Days_since_Leap_Cycle_Start</f>
        <v>4.5877333332665735E-2</v>
      </c>
      <c r="M8" s="8">
        <f>7.3529*SIN(Phase_with_Leap_Cycle+6.2085)</f>
        <v>-0.21179285360359923</v>
      </c>
      <c r="N8" s="8">
        <f>9.9269*SIN(2*Phase_with_Leap_Cycle+0.3704)</f>
        <v>4.4261840289044461</v>
      </c>
      <c r="O8" s="8">
        <f>0.3337*SIN(3*Phase_with_Leap_Cycle+0.3042)</f>
        <v>0.14268887009665734</v>
      </c>
      <c r="P8" s="8">
        <f>0.2317*SIN(4*Phase_with_Leap_Cycle+0.7158)</f>
        <v>0.18139732701088335</v>
      </c>
      <c r="Q8" s="8">
        <f>EoT_1+EoT_2+EoT_3+EoT_4</f>
        <v>4.538477372408388</v>
      </c>
      <c r="R8" s="8">
        <f>4*(Zone*15-Longitude)</f>
        <v>4</v>
      </c>
      <c r="S8" s="8">
        <f>EoT+Longitude_Correction</f>
        <v>8.5384773724083871</v>
      </c>
    </row>
    <row r="9" spans="1:20" x14ac:dyDescent="0.2">
      <c r="A9" s="5">
        <f t="shared" si="3"/>
        <v>45661</v>
      </c>
      <c r="B9" s="2">
        <f t="shared" si="0"/>
        <v>2025</v>
      </c>
      <c r="C9" s="2">
        <f t="shared" si="1"/>
        <v>1</v>
      </c>
      <c r="D9" s="2">
        <f t="shared" si="2"/>
        <v>4</v>
      </c>
      <c r="E9" s="2">
        <v>2024</v>
      </c>
      <c r="F9" s="2">
        <f>IF(Month&lt;= 2, Month + 12,Month)</f>
        <v>13</v>
      </c>
      <c r="G9" s="2">
        <f>12-Zone</f>
        <v>10</v>
      </c>
      <c r="H9" s="2">
        <f>INT(Year_Corrected / 100)</f>
        <v>20</v>
      </c>
      <c r="I9" s="2">
        <f>2 - aaa + INT(aaa/4)</f>
        <v>-13</v>
      </c>
      <c r="J9" s="8">
        <f xml:space="preserve"> bbb + INT(365.25 * Year_Corrected)  + INT(30.6001 * (Month_Corrected + 1))  + Day   + UTC/24 - 730550.5</f>
        <v>9134.9166666666279</v>
      </c>
      <c r="K9" s="8">
        <f>MOD((4 * Days_since_Epoch),1461)</f>
        <v>14.666666666511446</v>
      </c>
      <c r="L9" s="8">
        <f>0.004301 * Days_since_Leap_Cycle_Start</f>
        <v>6.3081333332665732E-2</v>
      </c>
      <c r="M9" s="8">
        <f>7.3529*SIN(Phase_with_Leap_Cycle+6.2085)</f>
        <v>-8.5320944493333967E-2</v>
      </c>
      <c r="N9" s="8">
        <f>9.9269*SIN(2*Phase_with_Leap_Cycle+0.3704)</f>
        <v>4.7292363939286206</v>
      </c>
      <c r="O9" s="8">
        <f>0.3337*SIN(3*Phase_with_Leap_Cycle+0.3042)</f>
        <v>0.15806095782706464</v>
      </c>
      <c r="P9" s="8">
        <f>0.2317*SIN(4*Phase_with_Leap_Cycle+0.7158)</f>
        <v>0.1908801404247237</v>
      </c>
      <c r="Q9" s="8">
        <f>EoT_1+EoT_2+EoT_3+EoT_4</f>
        <v>4.992856547687075</v>
      </c>
      <c r="R9" s="8">
        <f>4*(Zone*15-Longitude)</f>
        <v>4</v>
      </c>
      <c r="S9" s="8">
        <f>EoT+Longitude_Correction</f>
        <v>8.9928565476870759</v>
      </c>
    </row>
    <row r="10" spans="1:20" x14ac:dyDescent="0.2">
      <c r="A10" s="5">
        <f t="shared" si="3"/>
        <v>45662</v>
      </c>
      <c r="B10" s="2">
        <f t="shared" si="0"/>
        <v>2025</v>
      </c>
      <c r="C10" s="2">
        <f t="shared" si="1"/>
        <v>1</v>
      </c>
      <c r="D10" s="2">
        <f t="shared" si="2"/>
        <v>5</v>
      </c>
      <c r="E10" s="2">
        <v>2024</v>
      </c>
      <c r="F10" s="2">
        <f>IF(Month&lt;= 2, Month + 12,Month)</f>
        <v>13</v>
      </c>
      <c r="G10" s="2">
        <f>12-Zone</f>
        <v>10</v>
      </c>
      <c r="H10" s="2">
        <f>INT(Year_Corrected / 100)</f>
        <v>20</v>
      </c>
      <c r="I10" s="2">
        <f>2 - aaa + INT(aaa/4)</f>
        <v>-13</v>
      </c>
      <c r="J10" s="8">
        <f xml:space="preserve"> bbb + INT(365.25 * Year_Corrected)  + INT(30.6001 * (Month_Corrected + 1))  + Day   + UTC/24 - 730550.5</f>
        <v>9135.9166666666279</v>
      </c>
      <c r="K10" s="8">
        <f>MOD((4 * Days_since_Epoch),1461)</f>
        <v>18.666666666511446</v>
      </c>
      <c r="L10" s="8">
        <f>0.004301 * Days_since_Leap_Cycle_Start</f>
        <v>8.0285333332665729E-2</v>
      </c>
      <c r="M10" s="8">
        <f>7.3529*SIN(Phase_with_Leap_Cycle+6.2085)</f>
        <v>4.1176217083814505E-2</v>
      </c>
      <c r="N10" s="8">
        <f>9.9269*SIN(2*Phase_with_Leap_Cycle+0.3704)</f>
        <v>5.0266903188696404</v>
      </c>
      <c r="O10" s="8">
        <f>0.3337*SIN(3*Phase_with_Leap_Cycle+0.3042)</f>
        <v>0.17301209646422783</v>
      </c>
      <c r="P10" s="8">
        <f>0.2317*SIN(4*Phase_with_Leap_Cycle+0.7158)</f>
        <v>0.19945937052778454</v>
      </c>
      <c r="Q10" s="8">
        <f>EoT_1+EoT_2+EoT_3+EoT_4</f>
        <v>5.4403380029454667</v>
      </c>
      <c r="R10" s="8">
        <f>4*(Zone*15-Longitude)</f>
        <v>4</v>
      </c>
      <c r="S10" s="8">
        <f>EoT+Longitude_Correction</f>
        <v>9.4403380029454667</v>
      </c>
    </row>
    <row r="11" spans="1:20" x14ac:dyDescent="0.2">
      <c r="A11" s="5">
        <f t="shared" si="3"/>
        <v>45663</v>
      </c>
      <c r="B11" s="2">
        <f t="shared" si="0"/>
        <v>2025</v>
      </c>
      <c r="C11" s="2">
        <f t="shared" si="1"/>
        <v>1</v>
      </c>
      <c r="D11" s="2">
        <f t="shared" si="2"/>
        <v>6</v>
      </c>
      <c r="E11" s="2">
        <v>2024</v>
      </c>
      <c r="F11" s="2">
        <f>IF(Month&lt;= 2, Month + 12,Month)</f>
        <v>13</v>
      </c>
      <c r="G11" s="2">
        <f>12-Zone</f>
        <v>10</v>
      </c>
      <c r="H11" s="2">
        <f>INT(Year_Corrected / 100)</f>
        <v>20</v>
      </c>
      <c r="I11" s="2">
        <f>2 - aaa + INT(aaa/4)</f>
        <v>-13</v>
      </c>
      <c r="J11" s="8">
        <f xml:space="preserve"> bbb + INT(365.25 * Year_Corrected)  + INT(30.6001 * (Month_Corrected + 1))  + Day   + UTC/24 - 730550.5</f>
        <v>9136.9166666666279</v>
      </c>
      <c r="K11" s="8">
        <f>MOD((4 * Days_since_Epoch),1461)</f>
        <v>22.666666666511446</v>
      </c>
      <c r="L11" s="8">
        <f>0.004301 * Days_since_Leap_Cycle_Start</f>
        <v>9.748933333266574E-2</v>
      </c>
      <c r="M11" s="8">
        <f>7.3529*SIN(Phase_with_Leap_Cycle+6.2085)</f>
        <v>0.16766119172299399</v>
      </c>
      <c r="N11" s="8">
        <f>9.9269*SIN(2*Phase_with_Leap_Cycle+0.3704)</f>
        <v>5.3181936796555487</v>
      </c>
      <c r="O11" s="8">
        <f>0.3337*SIN(3*Phase_with_Leap_Cycle+0.3042)</f>
        <v>0.18750246802691489</v>
      </c>
      <c r="P11" s="8">
        <f>0.2317*SIN(4*Phase_with_Leap_Cycle+0.7158)</f>
        <v>0.20709440518973515</v>
      </c>
      <c r="Q11" s="8">
        <f>EoT_1+EoT_2+EoT_3+EoT_4</f>
        <v>5.8804517445951925</v>
      </c>
      <c r="R11" s="8">
        <f>4*(Zone*15-Longitude)</f>
        <v>4</v>
      </c>
      <c r="S11" s="8">
        <f>EoT+Longitude_Correction</f>
        <v>9.8804517445951916</v>
      </c>
    </row>
    <row r="12" spans="1:20" x14ac:dyDescent="0.2">
      <c r="A12" s="5">
        <f t="shared" si="3"/>
        <v>45664</v>
      </c>
      <c r="B12" s="2">
        <f t="shared" si="0"/>
        <v>2025</v>
      </c>
      <c r="C12" s="2">
        <f t="shared" si="1"/>
        <v>1</v>
      </c>
      <c r="D12" s="2">
        <f t="shared" si="2"/>
        <v>7</v>
      </c>
      <c r="E12" s="2">
        <v>2024</v>
      </c>
      <c r="F12" s="2">
        <f>IF(Month&lt;= 2, Month + 12,Month)</f>
        <v>13</v>
      </c>
      <c r="G12" s="2">
        <f>12-Zone</f>
        <v>10</v>
      </c>
      <c r="H12" s="2">
        <f>INT(Year_Corrected / 100)</f>
        <v>20</v>
      </c>
      <c r="I12" s="2">
        <f>2 - aaa + INT(aaa/4)</f>
        <v>-13</v>
      </c>
      <c r="J12" s="8">
        <f xml:space="preserve"> bbb + INT(365.25 * Year_Corrected)  + INT(30.6001 * (Month_Corrected + 1))  + Day   + UTC/24 - 730550.5</f>
        <v>9137.9166666666279</v>
      </c>
      <c r="K12" s="8">
        <f>MOD((4 * Days_since_Epoch),1461)</f>
        <v>26.666666666511446</v>
      </c>
      <c r="L12" s="8">
        <f>0.004301 * Days_since_Leap_Cycle_Start</f>
        <v>0.11469333333266574</v>
      </c>
      <c r="M12" s="8">
        <f>7.3529*SIN(Phase_with_Leap_Cycle+6.2085)</f>
        <v>0.29409654362629811</v>
      </c>
      <c r="N12" s="8">
        <f>9.9269*SIN(2*Phase_with_Leap_Cycle+0.3704)</f>
        <v>5.6034013964545348</v>
      </c>
      <c r="O12" s="8">
        <f>0.3337*SIN(3*Phase_with_Leap_Cycle+0.3042)</f>
        <v>0.20149348165211983</v>
      </c>
      <c r="P12" s="8">
        <f>0.2317*SIN(4*Phase_with_Leap_Cycle+0.7158)</f>
        <v>0.21374910188740676</v>
      </c>
      <c r="Q12" s="8">
        <f>EoT_1+EoT_2+EoT_3+EoT_4</f>
        <v>6.3127405236203602</v>
      </c>
      <c r="R12" s="8">
        <f>4*(Zone*15-Longitude)</f>
        <v>4</v>
      </c>
      <c r="S12" s="8">
        <f>EoT+Longitude_Correction</f>
        <v>10.312740523620359</v>
      </c>
    </row>
    <row r="13" spans="1:20" x14ac:dyDescent="0.2">
      <c r="A13" s="5">
        <f t="shared" si="3"/>
        <v>45665</v>
      </c>
      <c r="B13" s="2">
        <f t="shared" si="0"/>
        <v>2025</v>
      </c>
      <c r="C13" s="2">
        <f t="shared" si="1"/>
        <v>1</v>
      </c>
      <c r="D13" s="2">
        <f t="shared" si="2"/>
        <v>8</v>
      </c>
      <c r="E13" s="2">
        <v>2024</v>
      </c>
      <c r="F13" s="2">
        <f>IF(Month&lt;= 2, Month + 12,Month)</f>
        <v>13</v>
      </c>
      <c r="G13" s="2">
        <f>12-Zone</f>
        <v>10</v>
      </c>
      <c r="H13" s="2">
        <f>INT(Year_Corrected / 100)</f>
        <v>20</v>
      </c>
      <c r="I13" s="2">
        <f>2 - aaa + INT(aaa/4)</f>
        <v>-13</v>
      </c>
      <c r="J13" s="8">
        <f xml:space="preserve"> bbb + INT(365.25 * Year_Corrected)  + INT(30.6001 * (Month_Corrected + 1))  + Day   + UTC/24 - 730550.5</f>
        <v>9138.9166666666279</v>
      </c>
      <c r="K13" s="8">
        <f>MOD((4 * Days_since_Epoch),1461)</f>
        <v>30.666666666511446</v>
      </c>
      <c r="L13" s="8">
        <f>0.004301 * Days_since_Leap_Cycle_Start</f>
        <v>0.13189733333266573</v>
      </c>
      <c r="M13" s="8">
        <f>7.3529*SIN(Phase_with_Leap_Cycle+6.2085)</f>
        <v>0.42044485168270335</v>
      </c>
      <c r="N13" s="8">
        <f>9.9269*SIN(2*Phase_with_Leap_Cycle+0.3704)</f>
        <v>5.8819758421782611</v>
      </c>
      <c r="O13" s="8">
        <f>0.3337*SIN(3*Phase_with_Leap_Cycle+0.3042)</f>
        <v>0.21494787637053023</v>
      </c>
      <c r="P13" s="8">
        <f>0.2317*SIN(4*Phase_with_Leap_Cycle+0.7158)</f>
        <v>0.21939195879530332</v>
      </c>
      <c r="Q13" s="8">
        <f>EoT_1+EoT_2+EoT_3+EoT_4</f>
        <v>6.7367605290267987</v>
      </c>
      <c r="R13" s="8">
        <f>4*(Zone*15-Longitude)</f>
        <v>4</v>
      </c>
      <c r="S13" s="8">
        <f>EoT+Longitude_Correction</f>
        <v>10.7367605290268</v>
      </c>
    </row>
    <row r="14" spans="1:20" x14ac:dyDescent="0.2">
      <c r="A14" s="5">
        <f t="shared" si="3"/>
        <v>45666</v>
      </c>
      <c r="B14" s="2">
        <f t="shared" si="0"/>
        <v>2025</v>
      </c>
      <c r="C14" s="2">
        <f t="shared" si="1"/>
        <v>1</v>
      </c>
      <c r="D14" s="2">
        <f t="shared" si="2"/>
        <v>9</v>
      </c>
      <c r="E14" s="2">
        <v>2024</v>
      </c>
      <c r="F14" s="2">
        <f>IF(Month&lt;= 2, Month + 12,Month)</f>
        <v>13</v>
      </c>
      <c r="G14" s="2">
        <f>12-Zone</f>
        <v>10</v>
      </c>
      <c r="H14" s="2">
        <f>INT(Year_Corrected / 100)</f>
        <v>20</v>
      </c>
      <c r="I14" s="2">
        <f>2 - aaa + INT(aaa/4)</f>
        <v>-13</v>
      </c>
      <c r="J14" s="8">
        <f xml:space="preserve"> bbb + INT(365.25 * Year_Corrected)  + INT(30.6001 * (Month_Corrected + 1))  + Day   + UTC/24 - 730550.5</f>
        <v>9139.9166666666279</v>
      </c>
      <c r="K14" s="8">
        <f>MOD((4 * Days_since_Epoch),1461)</f>
        <v>34.666666666511446</v>
      </c>
      <c r="L14" s="8">
        <f>0.004301 * Days_since_Leap_Cycle_Start</f>
        <v>0.14910133333266573</v>
      </c>
      <c r="M14" s="8">
        <f>7.3529*SIN(Phase_with_Leap_Cycle+6.2085)</f>
        <v>0.54666872054355498</v>
      </c>
      <c r="N14" s="8">
        <f>9.9269*SIN(2*Phase_with_Leap_Cycle+0.3704)</f>
        <v>6.1535872421626649</v>
      </c>
      <c r="O14" s="8">
        <f>0.3337*SIN(3*Phase_with_Leap_Cycle+0.3042)</f>
        <v>0.22782982034021171</v>
      </c>
      <c r="P14" s="8">
        <f>0.2317*SIN(4*Phase_with_Leap_Cycle+0.7158)</f>
        <v>0.22399626390810179</v>
      </c>
      <c r="Q14" s="8">
        <f>EoT_1+EoT_2+EoT_3+EoT_4</f>
        <v>7.1520820469545336</v>
      </c>
      <c r="R14" s="8">
        <f>4*(Zone*15-Longitude)</f>
        <v>4</v>
      </c>
      <c r="S14" s="8">
        <f>EoT+Longitude_Correction</f>
        <v>11.152082046954533</v>
      </c>
    </row>
    <row r="15" spans="1:20" x14ac:dyDescent="0.2">
      <c r="A15" s="5">
        <f t="shared" si="3"/>
        <v>45667</v>
      </c>
      <c r="B15" s="2">
        <f t="shared" si="0"/>
        <v>2025</v>
      </c>
      <c r="C15" s="2">
        <f t="shared" si="1"/>
        <v>1</v>
      </c>
      <c r="D15" s="2">
        <f t="shared" si="2"/>
        <v>10</v>
      </c>
      <c r="E15" s="2">
        <v>2024</v>
      </c>
      <c r="F15" s="2">
        <f>IF(Month&lt;= 2, Month + 12,Month)</f>
        <v>13</v>
      </c>
      <c r="G15" s="2">
        <f>12-Zone</f>
        <v>10</v>
      </c>
      <c r="H15" s="2">
        <f>INT(Year_Corrected / 100)</f>
        <v>20</v>
      </c>
      <c r="I15" s="2">
        <f>2 - aaa + INT(aaa/4)</f>
        <v>-13</v>
      </c>
      <c r="J15" s="8">
        <f xml:space="preserve"> bbb + INT(365.25 * Year_Corrected)  + INT(30.6001 * (Month_Corrected + 1))  + Day   + UTC/24 - 730550.5</f>
        <v>9140.9166666666279</v>
      </c>
      <c r="K15" s="8">
        <f>MOD((4 * Days_since_Epoch),1461)</f>
        <v>38.666666666511446</v>
      </c>
      <c r="L15" s="8">
        <f>0.004301 * Days_since_Leap_Cycle_Start</f>
        <v>0.16630533333266573</v>
      </c>
      <c r="M15" s="8">
        <f>7.3529*SIN(Phase_with_Leap_Cycle+6.2085)</f>
        <v>0.6727307916905324</v>
      </c>
      <c r="N15" s="8">
        <f>9.9269*SIN(2*Phase_with_Leap_Cycle+0.3704)</f>
        <v>6.4179140645531154</v>
      </c>
      <c r="O15" s="8">
        <f>0.3337*SIN(3*Phase_with_Leap_Cycle+0.3042)</f>
        <v>0.24010500627423001</v>
      </c>
      <c r="P15" s="8">
        <f>0.2317*SIN(4*Phase_with_Leap_Cycle+0.7158)</f>
        <v>0.22754022148922948</v>
      </c>
      <c r="Q15" s="8">
        <f>EoT_1+EoT_2+EoT_3+EoT_4</f>
        <v>7.5582900840071066</v>
      </c>
      <c r="R15" s="8">
        <f>4*(Zone*15-Longitude)</f>
        <v>4</v>
      </c>
      <c r="S15" s="8">
        <f>EoT+Longitude_Correction</f>
        <v>11.558290084007107</v>
      </c>
    </row>
    <row r="16" spans="1:20" x14ac:dyDescent="0.2">
      <c r="A16" s="5">
        <f t="shared" si="3"/>
        <v>45668</v>
      </c>
      <c r="B16" s="2">
        <f t="shared" si="0"/>
        <v>2025</v>
      </c>
      <c r="C16" s="2">
        <f t="shared" si="1"/>
        <v>1</v>
      </c>
      <c r="D16" s="2">
        <f t="shared" si="2"/>
        <v>11</v>
      </c>
      <c r="E16" s="2">
        <v>2024</v>
      </c>
      <c r="F16" s="2">
        <f>IF(Month&lt;= 2, Month + 12,Month)</f>
        <v>13</v>
      </c>
      <c r="G16" s="2">
        <f>12-Zone</f>
        <v>10</v>
      </c>
      <c r="H16" s="2">
        <f>INT(Year_Corrected / 100)</f>
        <v>20</v>
      </c>
      <c r="I16" s="2">
        <f>2 - aaa + INT(aaa/4)</f>
        <v>-13</v>
      </c>
      <c r="J16" s="8">
        <f xml:space="preserve"> bbb + INT(365.25 * Year_Corrected)  + INT(30.6001 * (Month_Corrected + 1))  + Day   + UTC/24 - 730550.5</f>
        <v>9141.9166666666279</v>
      </c>
      <c r="K16" s="8">
        <f>MOD((4 * Days_since_Epoch),1461)</f>
        <v>42.666666666511446</v>
      </c>
      <c r="L16" s="8">
        <f>0.004301 * Days_since_Leap_Cycle_Start</f>
        <v>0.18350933333266573</v>
      </c>
      <c r="M16" s="8">
        <f>7.3529*SIN(Phase_with_Leap_Cycle+6.2085)</f>
        <v>0.79859375449260939</v>
      </c>
      <c r="N16" s="8">
        <f>9.9269*SIN(2*Phase_with_Leap_Cycle+0.3704)</f>
        <v>6.6746434009317959</v>
      </c>
      <c r="O16" s="8">
        <f>0.3337*SIN(3*Phase_with_Leap_Cycle+0.3042)</f>
        <v>0.25174074280806763</v>
      </c>
      <c r="P16" s="8">
        <f>0.2317*SIN(4*Phase_with_Leap_Cycle+0.7158)</f>
        <v>0.23000705524693962</v>
      </c>
      <c r="Q16" s="8">
        <f>EoT_1+EoT_2+EoT_3+EoT_4</f>
        <v>7.9549849534794124</v>
      </c>
      <c r="R16" s="8">
        <f>4*(Zone*15-Longitude)</f>
        <v>4</v>
      </c>
      <c r="S16" s="8">
        <f>EoT+Longitude_Correction</f>
        <v>11.954984953479412</v>
      </c>
    </row>
    <row r="17" spans="1:19" x14ac:dyDescent="0.2">
      <c r="A17" s="5">
        <f t="shared" si="3"/>
        <v>45669</v>
      </c>
      <c r="B17" s="2">
        <f t="shared" si="0"/>
        <v>2025</v>
      </c>
      <c r="C17" s="2">
        <f t="shared" si="1"/>
        <v>1</v>
      </c>
      <c r="D17" s="2">
        <f t="shared" si="2"/>
        <v>12</v>
      </c>
      <c r="E17" s="2">
        <v>2024</v>
      </c>
      <c r="F17" s="2">
        <f>IF(Month&lt;= 2, Month + 12,Month)</f>
        <v>13</v>
      </c>
      <c r="G17" s="2">
        <f>12-Zone</f>
        <v>10</v>
      </c>
      <c r="H17" s="2">
        <f>INT(Year_Corrected / 100)</f>
        <v>20</v>
      </c>
      <c r="I17" s="2">
        <f>2 - aaa + INT(aaa/4)</f>
        <v>-13</v>
      </c>
      <c r="J17" s="8">
        <f xml:space="preserve"> bbb + INT(365.25 * Year_Corrected)  + INT(30.6001 * (Month_Corrected + 1))  + Day   + UTC/24 - 730550.5</f>
        <v>9142.9166666666279</v>
      </c>
      <c r="K17" s="8">
        <f>MOD((4 * Days_since_Epoch),1461)</f>
        <v>46.666666666511446</v>
      </c>
      <c r="L17" s="8">
        <f>0.004301 * Days_since_Leap_Cycle_Start</f>
        <v>0.20071333333266575</v>
      </c>
      <c r="M17" s="8">
        <f>7.3529*SIN(Phase_with_Leap_Cycle+6.2085)</f>
        <v>0.92422035724894569</v>
      </c>
      <c r="N17" s="8">
        <f>9.9269*SIN(2*Phase_with_Leap_Cycle+0.3704)</f>
        <v>6.9234713367366938</v>
      </c>
      <c r="O17" s="8">
        <f>0.3337*SIN(3*Phase_with_Leap_Cycle+0.3042)</f>
        <v>0.26270604156350336</v>
      </c>
      <c r="P17" s="8">
        <f>0.2317*SIN(4*Phase_with_Leap_Cycle+0.7158)</f>
        <v>0.23138508774947336</v>
      </c>
      <c r="Q17" s="8">
        <f>EoT_1+EoT_2+EoT_3+EoT_4</f>
        <v>8.3417828232986153</v>
      </c>
      <c r="R17" s="8">
        <f>4*(Zone*15-Longitude)</f>
        <v>4</v>
      </c>
      <c r="S17" s="8">
        <f>EoT+Longitude_Correction</f>
        <v>12.341782823298615</v>
      </c>
    </row>
    <row r="18" spans="1:19" x14ac:dyDescent="0.2">
      <c r="A18" s="5">
        <f t="shared" si="3"/>
        <v>45670</v>
      </c>
      <c r="B18" s="2">
        <f t="shared" si="0"/>
        <v>2025</v>
      </c>
      <c r="C18" s="2">
        <f t="shared" si="1"/>
        <v>1</v>
      </c>
      <c r="D18" s="2">
        <f t="shared" si="2"/>
        <v>13</v>
      </c>
      <c r="E18" s="2">
        <v>2024</v>
      </c>
      <c r="F18" s="2">
        <f>IF(Month&lt;= 2, Month + 12,Month)</f>
        <v>13</v>
      </c>
      <c r="G18" s="2">
        <f>12-Zone</f>
        <v>10</v>
      </c>
      <c r="H18" s="2">
        <f>INT(Year_Corrected / 100)</f>
        <v>20</v>
      </c>
      <c r="I18" s="2">
        <f>2 - aaa + INT(aaa/4)</f>
        <v>-13</v>
      </c>
      <c r="J18" s="8">
        <f xml:space="preserve"> bbb + INT(365.25 * Year_Corrected)  + INT(30.6001 * (Month_Corrected + 1))  + Day   + UTC/24 - 730550.5</f>
        <v>9143.9166666666279</v>
      </c>
      <c r="K18" s="8">
        <f>MOD((4 * Days_since_Epoch),1461)</f>
        <v>50.666666666511446</v>
      </c>
      <c r="L18" s="8">
        <f>0.004301 * Days_since_Leap_Cycle_Start</f>
        <v>0.21791733333266575</v>
      </c>
      <c r="M18" s="8">
        <f>7.3529*SIN(Phase_with_Leap_Cycle+6.2085)</f>
        <v>1.0495734182142318</v>
      </c>
      <c r="N18" s="8">
        <f>9.9269*SIN(2*Phase_with_Leap_Cycle+0.3704)</f>
        <v>7.1641033110337418</v>
      </c>
      <c r="O18" s="8">
        <f>0.3337*SIN(3*Phase_with_Leap_Cycle+0.3042)</f>
        <v>0.27297169967708679</v>
      </c>
      <c r="P18" s="8">
        <f>0.2317*SIN(4*Phase_with_Leap_Cycle+0.7158)</f>
        <v>0.23166779570337426</v>
      </c>
      <c r="Q18" s="8">
        <f>EoT_1+EoT_2+EoT_3+EoT_4</f>
        <v>8.7183162246284347</v>
      </c>
      <c r="R18" s="8">
        <f>4*(Zone*15-Longitude)</f>
        <v>4</v>
      </c>
      <c r="S18" s="8">
        <f>EoT+Longitude_Correction</f>
        <v>12.718316224628435</v>
      </c>
    </row>
    <row r="19" spans="1:19" x14ac:dyDescent="0.2">
      <c r="A19" s="5">
        <f t="shared" si="3"/>
        <v>45671</v>
      </c>
      <c r="B19" s="2">
        <f t="shared" si="0"/>
        <v>2025</v>
      </c>
      <c r="C19" s="2">
        <f t="shared" si="1"/>
        <v>1</v>
      </c>
      <c r="D19" s="2">
        <f t="shared" si="2"/>
        <v>14</v>
      </c>
      <c r="E19" s="2">
        <v>2024</v>
      </c>
      <c r="F19" s="2">
        <f>IF(Month&lt;= 2, Month + 12,Month)</f>
        <v>13</v>
      </c>
      <c r="G19" s="2">
        <f>12-Zone</f>
        <v>10</v>
      </c>
      <c r="H19" s="2">
        <f>INT(Year_Corrected / 100)</f>
        <v>20</v>
      </c>
      <c r="I19" s="2">
        <f>2 - aaa + INT(aaa/4)</f>
        <v>-13</v>
      </c>
      <c r="J19" s="8">
        <f xml:space="preserve"> bbb + INT(365.25 * Year_Corrected)  + INT(30.6001 * (Month_Corrected + 1))  + Day   + UTC/24 - 730550.5</f>
        <v>9144.9166666666279</v>
      </c>
      <c r="K19" s="8">
        <f>MOD((4 * Days_since_Epoch),1461)</f>
        <v>54.666666666511446</v>
      </c>
      <c r="L19" s="8">
        <f>0.004301 * Days_since_Leap_Cycle_Start</f>
        <v>0.23512133333266574</v>
      </c>
      <c r="M19" s="8">
        <f>7.3529*SIN(Phase_with_Leap_Cycle+6.2085)</f>
        <v>1.1746158366034354</v>
      </c>
      <c r="N19" s="8">
        <f>9.9269*SIN(2*Phase_with_Leap_Cycle+0.3704)</f>
        <v>7.3962544652161846</v>
      </c>
      <c r="O19" s="8">
        <f>0.3337*SIN(3*Phase_with_Leap_Cycle+0.3042)</f>
        <v>0.28251037757341707</v>
      </c>
      <c r="P19" s="8">
        <f>0.2317*SIN(4*Phase_with_Leap_Cycle+0.7158)</f>
        <v>0.23085384083328056</v>
      </c>
      <c r="Q19" s="8">
        <f>EoT_1+EoT_2+EoT_3+EoT_4</f>
        <v>9.0842345202263157</v>
      </c>
      <c r="R19" s="8">
        <f>4*(Zone*15-Longitude)</f>
        <v>4</v>
      </c>
      <c r="S19" s="8">
        <f>EoT+Longitude_Correction</f>
        <v>13.084234520226316</v>
      </c>
    </row>
    <row r="20" spans="1:19" x14ac:dyDescent="0.2">
      <c r="A20" s="5">
        <f t="shared" si="3"/>
        <v>45672</v>
      </c>
      <c r="B20" s="2">
        <f t="shared" si="0"/>
        <v>2025</v>
      </c>
      <c r="C20" s="2">
        <f t="shared" si="1"/>
        <v>1</v>
      </c>
      <c r="D20" s="2">
        <f t="shared" si="2"/>
        <v>15</v>
      </c>
      <c r="E20" s="2">
        <v>2024</v>
      </c>
      <c r="F20" s="2">
        <f>IF(Month&lt;= 2, Month + 12,Month)</f>
        <v>13</v>
      </c>
      <c r="G20" s="2">
        <f>12-Zone</f>
        <v>10</v>
      </c>
      <c r="H20" s="2">
        <f>INT(Year_Corrected / 100)</f>
        <v>20</v>
      </c>
      <c r="I20" s="2">
        <f>2 - aaa + INT(aaa/4)</f>
        <v>-13</v>
      </c>
      <c r="J20" s="8">
        <f xml:space="preserve"> bbb + INT(365.25 * Year_Corrected)  + INT(30.6001 * (Month_Corrected + 1))  + Day   + UTC/24 - 730550.5</f>
        <v>9145.9166666666279</v>
      </c>
      <c r="K20" s="8">
        <f>MOD((4 * Days_since_Epoch),1461)</f>
        <v>58.666666666511446</v>
      </c>
      <c r="L20" s="8">
        <f>0.004301 * Days_since_Leap_Cycle_Start</f>
        <v>0.25232533333266571</v>
      </c>
      <c r="M20" s="8">
        <f>7.3529*SIN(Phase_with_Leap_Cycle+6.2085)</f>
        <v>1.2993106035724786</v>
      </c>
      <c r="N20" s="8">
        <f>9.9269*SIN(2*Phase_with_Leap_Cycle+0.3704)</f>
        <v>7.6196499802183926</v>
      </c>
      <c r="O20" s="8">
        <f>0.3337*SIN(3*Phase_with_Leap_Cycle+0.3042)</f>
        <v>0.29129667177609864</v>
      </c>
      <c r="P20" s="8">
        <f>0.2317*SIN(4*Phase_with_Leap_Cycle+0.7158)</f>
        <v>0.22894707621701751</v>
      </c>
      <c r="Q20" s="8">
        <f>EoT_1+EoT_2+EoT_3+EoT_4</f>
        <v>9.4392043317839889</v>
      </c>
      <c r="R20" s="8">
        <f>4*(Zone*15-Longitude)</f>
        <v>4</v>
      </c>
      <c r="S20" s="8">
        <f>EoT+Longitude_Correction</f>
        <v>13.439204331783989</v>
      </c>
    </row>
    <row r="21" spans="1:19" x14ac:dyDescent="0.2">
      <c r="A21" s="5">
        <f t="shared" si="3"/>
        <v>45673</v>
      </c>
      <c r="B21" s="2">
        <f t="shared" si="0"/>
        <v>2025</v>
      </c>
      <c r="C21" s="2">
        <f t="shared" si="1"/>
        <v>1</v>
      </c>
      <c r="D21" s="2">
        <f t="shared" si="2"/>
        <v>16</v>
      </c>
      <c r="E21" s="2">
        <v>2024</v>
      </c>
      <c r="F21" s="2">
        <f>IF(Month&lt;= 2, Month + 12,Month)</f>
        <v>13</v>
      </c>
      <c r="G21" s="2">
        <f>12-Zone</f>
        <v>10</v>
      </c>
      <c r="H21" s="2">
        <f>INT(Year_Corrected / 100)</f>
        <v>20</v>
      </c>
      <c r="I21" s="2">
        <f>2 - aaa + INT(aaa/4)</f>
        <v>-13</v>
      </c>
      <c r="J21" s="8">
        <f xml:space="preserve"> bbb + INT(365.25 * Year_Corrected)  + INT(30.6001 * (Month_Corrected + 1))  + Day   + UTC/24 - 730550.5</f>
        <v>9146.9166666666279</v>
      </c>
      <c r="K21" s="8">
        <f>MOD((4 * Days_since_Epoch),1461)</f>
        <v>62.666666666511446</v>
      </c>
      <c r="L21" s="8">
        <f>0.004301 * Days_since_Leap_Cycle_Start</f>
        <v>0.26952933333266577</v>
      </c>
      <c r="M21" s="8">
        <f>7.3529*SIN(Phase_with_Leap_Cycle+6.2085)</f>
        <v>1.4236208131718113</v>
      </c>
      <c r="N21" s="8">
        <f>9.9269*SIN(2*Phase_with_Leap_Cycle+0.3704)</f>
        <v>7.8340254018449285</v>
      </c>
      <c r="O21" s="8">
        <f>0.3337*SIN(3*Phase_with_Leap_Cycle+0.3042)</f>
        <v>0.29930718256246469</v>
      </c>
      <c r="P21" s="8">
        <f>0.2317*SIN(4*Phase_with_Leap_Cycle+0.7158)</f>
        <v>0.22595652804600033</v>
      </c>
      <c r="Q21" s="8">
        <f>EoT_1+EoT_2+EoT_3+EoT_4</f>
        <v>9.782909925625205</v>
      </c>
      <c r="R21" s="8">
        <f>4*(Zone*15-Longitude)</f>
        <v>4</v>
      </c>
      <c r="S21" s="8">
        <f>EoT+Longitude_Correction</f>
        <v>13.782909925625205</v>
      </c>
    </row>
    <row r="22" spans="1:19" x14ac:dyDescent="0.2">
      <c r="A22" s="5">
        <f t="shared" si="3"/>
        <v>45674</v>
      </c>
      <c r="B22" s="2">
        <f t="shared" si="0"/>
        <v>2025</v>
      </c>
      <c r="C22" s="2">
        <f t="shared" si="1"/>
        <v>1</v>
      </c>
      <c r="D22" s="2">
        <f t="shared" si="2"/>
        <v>17</v>
      </c>
      <c r="E22" s="2">
        <v>2024</v>
      </c>
      <c r="F22" s="2">
        <f>IF(Month&lt;= 2, Month + 12,Month)</f>
        <v>13</v>
      </c>
      <c r="G22" s="2">
        <f>12-Zone</f>
        <v>10</v>
      </c>
      <c r="H22" s="2">
        <f>INT(Year_Corrected / 100)</f>
        <v>20</v>
      </c>
      <c r="I22" s="2">
        <f>2 - aaa + INT(aaa/4)</f>
        <v>-13</v>
      </c>
      <c r="J22" s="8">
        <f xml:space="preserve"> bbb + INT(365.25 * Year_Corrected)  + INT(30.6001 * (Month_Corrected + 1))  + Day   + UTC/24 - 730550.5</f>
        <v>9147.9166666666279</v>
      </c>
      <c r="K22" s="8">
        <f>MOD((4 * Days_since_Epoch),1461)</f>
        <v>66.666666666511446</v>
      </c>
      <c r="L22" s="8">
        <f>0.004301 * Days_since_Leap_Cycle_Start</f>
        <v>0.28673333333266576</v>
      </c>
      <c r="M22" s="8">
        <f>7.3529*SIN(Phase_with_Leap_Cycle+6.2085)</f>
        <v>1.5475096732694222</v>
      </c>
      <c r="N22" s="8">
        <f>9.9269*SIN(2*Phase_with_Leap_Cycle+0.3704)</f>
        <v>8.0391269538297507</v>
      </c>
      <c r="O22" s="8">
        <f>0.3337*SIN(3*Phase_with_Leap_Cycle+0.3042)</f>
        <v>0.30652057628188895</v>
      </c>
      <c r="P22" s="8">
        <f>0.2317*SIN(4*Phase_with_Leap_Cycle+0.7158)</f>
        <v>0.22189635289729046</v>
      </c>
      <c r="Q22" s="8">
        <f>EoT_1+EoT_2+EoT_3+EoT_4</f>
        <v>10.115053556278353</v>
      </c>
      <c r="R22" s="8">
        <f>4*(Zone*15-Longitude)</f>
        <v>4</v>
      </c>
      <c r="S22" s="8">
        <f>EoT+Longitude_Correction</f>
        <v>14.115053556278353</v>
      </c>
    </row>
    <row r="23" spans="1:19" x14ac:dyDescent="0.2">
      <c r="A23" s="5">
        <f t="shared" si="3"/>
        <v>45675</v>
      </c>
      <c r="B23" s="2">
        <f t="shared" si="0"/>
        <v>2025</v>
      </c>
      <c r="C23" s="2">
        <f t="shared" si="1"/>
        <v>1</v>
      </c>
      <c r="D23" s="2">
        <f t="shared" si="2"/>
        <v>18</v>
      </c>
      <c r="E23" s="2">
        <v>2024</v>
      </c>
      <c r="F23" s="2">
        <f>IF(Month&lt;= 2, Month + 12,Month)</f>
        <v>13</v>
      </c>
      <c r="G23" s="2">
        <f>12-Zone</f>
        <v>10</v>
      </c>
      <c r="H23" s="2">
        <f>INT(Year_Corrected / 100)</f>
        <v>20</v>
      </c>
      <c r="I23" s="2">
        <f>2 - aaa + INT(aaa/4)</f>
        <v>-13</v>
      </c>
      <c r="J23" s="8">
        <f xml:space="preserve"> bbb + INT(365.25 * Year_Corrected)  + INT(30.6001 * (Month_Corrected + 1))  + Day   + UTC/24 - 730550.5</f>
        <v>9148.9166666666279</v>
      </c>
      <c r="K23" s="8">
        <f>MOD((4 * Days_since_Epoch),1461)</f>
        <v>70.666666666511446</v>
      </c>
      <c r="L23" s="8">
        <f>0.004301 * Days_since_Leap_Cycle_Start</f>
        <v>0.30393733333266576</v>
      </c>
      <c r="M23" s="8">
        <f>7.3529*SIN(Phase_with_Leap_Cycle+6.2085)</f>
        <v>1.6709405164402722</v>
      </c>
      <c r="N23" s="8">
        <f>9.9269*SIN(2*Phase_with_Leap_Cycle+0.3704)</f>
        <v>8.2347118382549507</v>
      </c>
      <c r="O23" s="8">
        <f>0.3337*SIN(3*Phase_with_Leap_Cycle+0.3042)</f>
        <v>0.31291764217171925</v>
      </c>
      <c r="P23" s="8">
        <f>0.2317*SIN(4*Phase_with_Leap_Cycle+0.7158)</f>
        <v>0.216785770719569</v>
      </c>
      <c r="Q23" s="8">
        <f>EoT_1+EoT_2+EoT_3+EoT_4</f>
        <v>10.435355767586511</v>
      </c>
      <c r="R23" s="8">
        <f>4*(Zone*15-Longitude)</f>
        <v>4</v>
      </c>
      <c r="S23" s="8">
        <f>EoT+Longitude_Correction</f>
        <v>14.435355767586511</v>
      </c>
    </row>
    <row r="24" spans="1:19" x14ac:dyDescent="0.2">
      <c r="A24" s="5">
        <f t="shared" si="3"/>
        <v>45676</v>
      </c>
      <c r="B24" s="2">
        <f t="shared" si="0"/>
        <v>2025</v>
      </c>
      <c r="C24" s="2">
        <f t="shared" si="1"/>
        <v>1</v>
      </c>
      <c r="D24" s="2">
        <f t="shared" si="2"/>
        <v>19</v>
      </c>
      <c r="E24" s="2">
        <v>2024</v>
      </c>
      <c r="F24" s="2">
        <f>IF(Month&lt;= 2, Month + 12,Month)</f>
        <v>13</v>
      </c>
      <c r="G24" s="2">
        <f>12-Zone</f>
        <v>10</v>
      </c>
      <c r="H24" s="2">
        <f>INT(Year_Corrected / 100)</f>
        <v>20</v>
      </c>
      <c r="I24" s="2">
        <f>2 - aaa + INT(aaa/4)</f>
        <v>-13</v>
      </c>
      <c r="J24" s="8">
        <f xml:space="preserve"> bbb + INT(365.25 * Year_Corrected)  + INT(30.6001 * (Month_Corrected + 1))  + Day   + UTC/24 - 730550.5</f>
        <v>9149.9166666666279</v>
      </c>
      <c r="K24" s="8">
        <f>MOD((4 * Days_since_Epoch),1461)</f>
        <v>74.666666666511446</v>
      </c>
      <c r="L24" s="8">
        <f>0.004301 * Days_since_Leap_Cycle_Start</f>
        <v>0.32114133333266576</v>
      </c>
      <c r="M24" s="8">
        <f>7.3529*SIN(Phase_with_Leap_Cycle+6.2085)</f>
        <v>1.7938768108187102</v>
      </c>
      <c r="N24" s="8">
        <f>9.9269*SIN(2*Phase_with_Leap_Cycle+0.3704)</f>
        <v>8.4205485229733856</v>
      </c>
      <c r="O24" s="8">
        <f>0.3337*SIN(3*Phase_with_Leap_Cycle+0.3042)</f>
        <v>0.31848134351952012</v>
      </c>
      <c r="P24" s="8">
        <f>0.2317*SIN(4*Phase_with_Leap_Cycle+0.7158)</f>
        <v>0.21064897385025719</v>
      </c>
      <c r="Q24" s="8">
        <f>EoT_1+EoT_2+EoT_3+EoT_4</f>
        <v>10.743555651161873</v>
      </c>
      <c r="R24" s="8">
        <f>4*(Zone*15-Longitude)</f>
        <v>4</v>
      </c>
      <c r="S24" s="8">
        <f>EoT+Longitude_Correction</f>
        <v>14.743555651161873</v>
      </c>
    </row>
    <row r="25" spans="1:19" x14ac:dyDescent="0.2">
      <c r="A25" s="5">
        <f t="shared" si="3"/>
        <v>45677</v>
      </c>
      <c r="B25" s="2">
        <f t="shared" si="0"/>
        <v>2025</v>
      </c>
      <c r="C25" s="2">
        <f t="shared" si="1"/>
        <v>1</v>
      </c>
      <c r="D25" s="2">
        <f t="shared" si="2"/>
        <v>20</v>
      </c>
      <c r="E25" s="2">
        <v>2024</v>
      </c>
      <c r="F25" s="2">
        <f>IF(Month&lt;= 2, Month + 12,Month)</f>
        <v>13</v>
      </c>
      <c r="G25" s="2">
        <f>12-Zone</f>
        <v>10</v>
      </c>
      <c r="H25" s="2">
        <f>INT(Year_Corrected / 100)</f>
        <v>20</v>
      </c>
      <c r="I25" s="2">
        <f>2 - aaa + INT(aaa/4)</f>
        <v>-13</v>
      </c>
      <c r="J25" s="8">
        <f xml:space="preserve"> bbb + INT(365.25 * Year_Corrected)  + INT(30.6001 * (Month_Corrected + 1))  + Day   + UTC/24 - 730550.5</f>
        <v>9150.9166666666279</v>
      </c>
      <c r="K25" s="8">
        <f>MOD((4 * Days_since_Epoch),1461)</f>
        <v>78.666666666511446</v>
      </c>
      <c r="L25" s="8">
        <f>0.004301 * Days_since_Leap_Cycle_Start</f>
        <v>0.33834533333266575</v>
      </c>
      <c r="M25" s="8">
        <f>7.3529*SIN(Phase_with_Leap_Cycle+6.2085)</f>
        <v>1.9162821709108731</v>
      </c>
      <c r="N25" s="8">
        <f>9.9269*SIN(2*Phase_with_Leap_Cycle+0.3704)</f>
        <v>8.5964170156949731</v>
      </c>
      <c r="O25" s="8">
        <f>0.3337*SIN(3*Phase_with_Leap_Cycle+0.3042)</f>
        <v>0.32319686303536999</v>
      </c>
      <c r="P25" s="8">
        <f>0.2317*SIN(4*Phase_with_Leap_Cycle+0.7158)</f>
        <v>0.2035150124944754</v>
      </c>
      <c r="Q25" s="8">
        <f>EoT_1+EoT_2+EoT_3+EoT_4</f>
        <v>11.039411062135693</v>
      </c>
      <c r="R25" s="8">
        <f>4*(Zone*15-Longitude)</f>
        <v>4</v>
      </c>
      <c r="S25" s="8">
        <f>EoT+Longitude_Correction</f>
        <v>15.039411062135693</v>
      </c>
    </row>
    <row r="26" spans="1:19" x14ac:dyDescent="0.2">
      <c r="A26" s="5">
        <f t="shared" si="3"/>
        <v>45678</v>
      </c>
      <c r="B26" s="2">
        <f t="shared" si="0"/>
        <v>2025</v>
      </c>
      <c r="C26" s="2">
        <f t="shared" si="1"/>
        <v>1</v>
      </c>
      <c r="D26" s="2">
        <f t="shared" si="2"/>
        <v>21</v>
      </c>
      <c r="E26" s="2">
        <v>2024</v>
      </c>
      <c r="F26" s="2">
        <f>IF(Month&lt;= 2, Month + 12,Month)</f>
        <v>13</v>
      </c>
      <c r="G26" s="2">
        <f>12-Zone</f>
        <v>10</v>
      </c>
      <c r="H26" s="2">
        <f>INT(Year_Corrected / 100)</f>
        <v>20</v>
      </c>
      <c r="I26" s="2">
        <f>2 - aaa + INT(aaa/4)</f>
        <v>-13</v>
      </c>
      <c r="J26" s="8">
        <f xml:space="preserve"> bbb + INT(365.25 * Year_Corrected)  + INT(30.6001 * (Month_Corrected + 1))  + Day   + UTC/24 - 730550.5</f>
        <v>9151.9166666666279</v>
      </c>
      <c r="K26" s="8">
        <f>MOD((4 * Days_since_Epoch),1461)</f>
        <v>82.666666666511446</v>
      </c>
      <c r="L26" s="8">
        <f>0.004301 * Days_since_Leap_Cycle_Start</f>
        <v>0.35554933333266575</v>
      </c>
      <c r="M26" s="8">
        <f>7.3529*SIN(Phase_with_Leap_Cycle+6.2085)</f>
        <v>2.0381203683636611</v>
      </c>
      <c r="N26" s="8">
        <f>9.9269*SIN(2*Phase_with_Leap_Cycle+0.3704)</f>
        <v>8.7621091244121665</v>
      </c>
      <c r="O26" s="8">
        <f>0.3337*SIN(3*Phase_with_Leap_Cycle+0.3042)</f>
        <v>0.32705164231337475</v>
      </c>
      <c r="P26" s="8">
        <f>0.2317*SIN(4*Phase_with_Leap_Cycle+0.7158)</f>
        <v>0.1954176572079582</v>
      </c>
      <c r="Q26" s="8">
        <f>EoT_1+EoT_2+EoT_3+EoT_4</f>
        <v>11.32269879229716</v>
      </c>
      <c r="R26" s="8">
        <f>4*(Zone*15-Longitude)</f>
        <v>4</v>
      </c>
      <c r="S26" s="8">
        <f>EoT+Longitude_Correction</f>
        <v>15.32269879229716</v>
      </c>
    </row>
    <row r="27" spans="1:19" x14ac:dyDescent="0.2">
      <c r="A27" s="5">
        <f t="shared" si="3"/>
        <v>45679</v>
      </c>
      <c r="B27" s="2">
        <f t="shared" si="0"/>
        <v>2025</v>
      </c>
      <c r="C27" s="2">
        <f t="shared" si="1"/>
        <v>1</v>
      </c>
      <c r="D27" s="2">
        <f t="shared" si="2"/>
        <v>22</v>
      </c>
      <c r="E27" s="2">
        <v>2024</v>
      </c>
      <c r="F27" s="2">
        <f>IF(Month&lt;= 2, Month + 12,Month)</f>
        <v>13</v>
      </c>
      <c r="G27" s="2">
        <f>12-Zone</f>
        <v>10</v>
      </c>
      <c r="H27" s="2">
        <f>INT(Year_Corrected / 100)</f>
        <v>20</v>
      </c>
      <c r="I27" s="2">
        <f>2 - aaa + INT(aaa/4)</f>
        <v>-13</v>
      </c>
      <c r="J27" s="8">
        <f xml:space="preserve"> bbb + INT(365.25 * Year_Corrected)  + INT(30.6001 * (Month_Corrected + 1))  + Day   + UTC/24 - 730550.5</f>
        <v>9152.9166666666279</v>
      </c>
      <c r="K27" s="8">
        <f>MOD((4 * Days_since_Epoch),1461)</f>
        <v>86.666666666511446</v>
      </c>
      <c r="L27" s="8">
        <f>0.004301 * Days_since_Leap_Cycle_Start</f>
        <v>0.37275333333266575</v>
      </c>
      <c r="M27" s="8">
        <f>7.3529*SIN(Phase_with_Leap_Cycle+6.2085)</f>
        <v>2.1593553426873049</v>
      </c>
      <c r="N27" s="8">
        <f>9.9269*SIN(2*Phase_with_Leap_Cycle+0.3704)</f>
        <v>8.9174287038563307</v>
      </c>
      <c r="O27" s="8">
        <f>0.3337*SIN(3*Phase_with_Leap_Cycle+0.3042)</f>
        <v>0.33003541527730651</v>
      </c>
      <c r="P27" s="8">
        <f>0.2317*SIN(4*Phase_with_Leap_Cycle+0.7158)</f>
        <v>0.18639523903489946</v>
      </c>
      <c r="Q27" s="8">
        <f>EoT_1+EoT_2+EoT_3+EoT_4</f>
        <v>11.593214700855842</v>
      </c>
      <c r="R27" s="8">
        <f>4*(Zone*15-Longitude)</f>
        <v>4</v>
      </c>
      <c r="S27" s="8">
        <f>EoT+Longitude_Correction</f>
        <v>15.593214700855842</v>
      </c>
    </row>
    <row r="28" spans="1:19" x14ac:dyDescent="0.2">
      <c r="A28" s="5">
        <f t="shared" si="3"/>
        <v>45680</v>
      </c>
      <c r="B28" s="2">
        <f t="shared" si="0"/>
        <v>2025</v>
      </c>
      <c r="C28" s="2">
        <f t="shared" si="1"/>
        <v>1</v>
      </c>
      <c r="D28" s="2">
        <f t="shared" si="2"/>
        <v>23</v>
      </c>
      <c r="E28" s="2">
        <v>2024</v>
      </c>
      <c r="F28" s="2">
        <f>IF(Month&lt;= 2, Month + 12,Month)</f>
        <v>13</v>
      </c>
      <c r="G28" s="2">
        <f>12-Zone</f>
        <v>10</v>
      </c>
      <c r="H28" s="2">
        <f>INT(Year_Corrected / 100)</f>
        <v>20</v>
      </c>
      <c r="I28" s="2">
        <f>2 - aaa + INT(aaa/4)</f>
        <v>-13</v>
      </c>
      <c r="J28" s="8">
        <f xml:space="preserve"> bbb + INT(365.25 * Year_Corrected)  + INT(30.6001 * (Month_Corrected + 1))  + Day   + UTC/24 - 730550.5</f>
        <v>9153.9166666666279</v>
      </c>
      <c r="K28" s="8">
        <f>MOD((4 * Days_since_Epoch),1461)</f>
        <v>90.666666666511446</v>
      </c>
      <c r="L28" s="8">
        <f>0.004301 * Days_since_Leap_Cycle_Start</f>
        <v>0.38995733333266575</v>
      </c>
      <c r="M28" s="8">
        <f>7.3529*SIN(Phase_with_Leap_Cycle+6.2085)</f>
        <v>2.2799512119281502</v>
      </c>
      <c r="N28" s="8">
        <f>9.9269*SIN(2*Phase_with_Leap_Cycle+0.3704)</f>
        <v>9.0621918876932845</v>
      </c>
      <c r="O28" s="8">
        <f>0.3337*SIN(3*Phase_with_Leap_Cycle+0.3042)</f>
        <v>0.33214023552129185</v>
      </c>
      <c r="P28" s="8">
        <f>0.2317*SIN(4*Phase_with_Leap_Cycle+0.7158)</f>
        <v>0.17649046805747906</v>
      </c>
      <c r="Q28" s="8">
        <f>EoT_1+EoT_2+EoT_3+EoT_4</f>
        <v>11.850773803200205</v>
      </c>
      <c r="R28" s="8">
        <f>4*(Zone*15-Longitude)</f>
        <v>4</v>
      </c>
      <c r="S28" s="8">
        <f>EoT+Longitude_Correction</f>
        <v>15.850773803200205</v>
      </c>
    </row>
    <row r="29" spans="1:19" x14ac:dyDescent="0.2">
      <c r="A29" s="5">
        <f t="shared" si="3"/>
        <v>45681</v>
      </c>
      <c r="B29" s="2">
        <f t="shared" si="0"/>
        <v>2025</v>
      </c>
      <c r="C29" s="2">
        <f t="shared" si="1"/>
        <v>1</v>
      </c>
      <c r="D29" s="2">
        <f t="shared" si="2"/>
        <v>24</v>
      </c>
      <c r="E29" s="2">
        <v>2024</v>
      </c>
      <c r="F29" s="2">
        <f>IF(Month&lt;= 2, Month + 12,Month)</f>
        <v>13</v>
      </c>
      <c r="G29" s="2">
        <f>12-Zone</f>
        <v>10</v>
      </c>
      <c r="H29" s="2">
        <f>INT(Year_Corrected / 100)</f>
        <v>20</v>
      </c>
      <c r="I29" s="2">
        <f>2 - aaa + INT(aaa/4)</f>
        <v>-13</v>
      </c>
      <c r="J29" s="8">
        <f xml:space="preserve"> bbb + INT(365.25 * Year_Corrected)  + INT(30.6001 * (Month_Corrected + 1))  + Day   + UTC/24 - 730550.5</f>
        <v>9154.9166666666279</v>
      </c>
      <c r="K29" s="8">
        <f>MOD((4 * Days_since_Epoch),1461)</f>
        <v>94.666666666511446</v>
      </c>
      <c r="L29" s="8">
        <f>0.004301 * Days_since_Leap_Cycle_Start</f>
        <v>0.40716133333266574</v>
      </c>
      <c r="M29" s="8">
        <f>7.3529*SIN(Phase_with_Leap_Cycle+6.2085)</f>
        <v>2.3998722832887007</v>
      </c>
      <c r="N29" s="8">
        <f>9.9269*SIN(2*Phase_with_Leap_Cycle+0.3704)</f>
        <v>9.196227306183081</v>
      </c>
      <c r="O29" s="8">
        <f>0.3337*SIN(3*Phase_with_Leap_Cycle+0.3042)</f>
        <v>0.33336049747273827</v>
      </c>
      <c r="P29" s="8">
        <f>0.2317*SIN(4*Phase_with_Leap_Cycle+0.7158)</f>
        <v>0.16575023121601659</v>
      </c>
      <c r="Q29" s="8">
        <f>EoT_1+EoT_2+EoT_3+EoT_4</f>
        <v>12.095210318160536</v>
      </c>
      <c r="R29" s="8">
        <f>4*(Zone*15-Longitude)</f>
        <v>4</v>
      </c>
      <c r="S29" s="8">
        <f>EoT+Longitude_Correction</f>
        <v>16.095210318160536</v>
      </c>
    </row>
    <row r="30" spans="1:19" x14ac:dyDescent="0.2">
      <c r="A30" s="5">
        <f t="shared" si="3"/>
        <v>45682</v>
      </c>
      <c r="B30" s="2">
        <f t="shared" si="0"/>
        <v>2025</v>
      </c>
      <c r="C30" s="2">
        <f t="shared" si="1"/>
        <v>1</v>
      </c>
      <c r="D30" s="2">
        <f t="shared" si="2"/>
        <v>25</v>
      </c>
      <c r="E30" s="2">
        <v>2024</v>
      </c>
      <c r="F30" s="2">
        <f>IF(Month&lt;= 2, Month + 12,Month)</f>
        <v>13</v>
      </c>
      <c r="G30" s="2">
        <f>12-Zone</f>
        <v>10</v>
      </c>
      <c r="H30" s="2">
        <f>INT(Year_Corrected / 100)</f>
        <v>20</v>
      </c>
      <c r="I30" s="2">
        <f>2 - aaa + INT(aaa/4)</f>
        <v>-13</v>
      </c>
      <c r="J30" s="8">
        <f xml:space="preserve"> bbb + INT(365.25 * Year_Corrected)  + INT(30.6001 * (Month_Corrected + 1))  + Day   + UTC/24 - 730550.5</f>
        <v>9155.9166666666279</v>
      </c>
      <c r="K30" s="8">
        <f>MOD((4 * Days_since_Epoch),1461)</f>
        <v>98.666666666511446</v>
      </c>
      <c r="L30" s="8">
        <f>0.004301 * Days_since_Leap_Cycle_Start</f>
        <v>0.42436533333266574</v>
      </c>
      <c r="M30" s="8">
        <f>7.3529*SIN(Phase_with_Leap_Cycle+6.2085)</f>
        <v>2.5190830636915775</v>
      </c>
      <c r="N30" s="8">
        <f>9.9269*SIN(2*Phase_with_Leap_Cycle+0.3704)</f>
        <v>9.3193762890464349</v>
      </c>
      <c r="O30" s="8">
        <f>0.3337*SIN(3*Phase_with_Leap_Cycle+0.3042)</f>
        <v>0.3336929513211358</v>
      </c>
      <c r="P30" s="8">
        <f>0.2317*SIN(4*Phase_with_Leap_Cycle+0.7158)</f>
        <v>0.15422537035682557</v>
      </c>
      <c r="Q30" s="8">
        <f>EoT_1+EoT_2+EoT_3+EoT_4</f>
        <v>12.326377674415976</v>
      </c>
      <c r="R30" s="8">
        <f>4*(Zone*15-Longitude)</f>
        <v>4</v>
      </c>
      <c r="S30" s="8">
        <f>EoT+Longitude_Correction</f>
        <v>16.326377674415976</v>
      </c>
    </row>
    <row r="31" spans="1:19" x14ac:dyDescent="0.2">
      <c r="A31" s="5">
        <f t="shared" si="3"/>
        <v>45683</v>
      </c>
      <c r="B31" s="2">
        <f t="shared" si="0"/>
        <v>2025</v>
      </c>
      <c r="C31" s="2">
        <f t="shared" si="1"/>
        <v>1</v>
      </c>
      <c r="D31" s="2">
        <f t="shared" si="2"/>
        <v>26</v>
      </c>
      <c r="E31" s="2">
        <v>2024</v>
      </c>
      <c r="F31" s="2">
        <f>IF(Month&lt;= 2, Month + 12,Month)</f>
        <v>13</v>
      </c>
      <c r="G31" s="2">
        <f>12-Zone</f>
        <v>10</v>
      </c>
      <c r="H31" s="2">
        <f>INT(Year_Corrected / 100)</f>
        <v>20</v>
      </c>
      <c r="I31" s="2">
        <f>2 - aaa + INT(aaa/4)</f>
        <v>-13</v>
      </c>
      <c r="J31" s="8">
        <f xml:space="preserve"> bbb + INT(365.25 * Year_Corrected)  + INT(30.6001 * (Month_Corrected + 1))  + Day   + UTC/24 - 730550.5</f>
        <v>9156.9166666666279</v>
      </c>
      <c r="K31" s="8">
        <f>MOD((4 * Days_since_Epoch),1461)</f>
        <v>102.66666666651145</v>
      </c>
      <c r="L31" s="8">
        <f>0.004301 * Days_since_Leap_Cycle_Start</f>
        <v>0.44156933333266574</v>
      </c>
      <c r="M31" s="8">
        <f>7.3529*SIN(Phase_with_Leap_Cycle+6.2085)</f>
        <v>2.6375482702844653</v>
      </c>
      <c r="N31" s="8">
        <f>9.9269*SIN(2*Phase_with_Leap_Cycle+0.3704)</f>
        <v>9.4314930532975865</v>
      </c>
      <c r="O31" s="8">
        <f>0.3337*SIN(3*Phase_with_Leap_Cycle+0.3042)</f>
        <v>0.33313671167297565</v>
      </c>
      <c r="P31" s="8">
        <f>0.2317*SIN(4*Phase_with_Leap_Cycle+0.7158)</f>
        <v>0.14197044155843902</v>
      </c>
      <c r="Q31" s="8">
        <f>EoT_1+EoT_2+EoT_3+EoT_4</f>
        <v>12.544148476813467</v>
      </c>
      <c r="R31" s="8">
        <f>4*(Zone*15-Longitude)</f>
        <v>4</v>
      </c>
      <c r="S31" s="8">
        <f>EoT+Longitude_Correction</f>
        <v>16.544148476813469</v>
      </c>
    </row>
    <row r="32" spans="1:19" x14ac:dyDescent="0.2">
      <c r="A32" s="5">
        <f t="shared" si="3"/>
        <v>45684</v>
      </c>
      <c r="B32" s="2">
        <f t="shared" si="0"/>
        <v>2025</v>
      </c>
      <c r="C32" s="2">
        <f t="shared" si="1"/>
        <v>1</v>
      </c>
      <c r="D32" s="2">
        <f t="shared" si="2"/>
        <v>27</v>
      </c>
      <c r="E32" s="2">
        <v>2024</v>
      </c>
      <c r="F32" s="2">
        <f>IF(Month&lt;= 2, Month + 12,Month)</f>
        <v>13</v>
      </c>
      <c r="G32" s="2">
        <f>12-Zone</f>
        <v>10</v>
      </c>
      <c r="H32" s="2">
        <f>INT(Year_Corrected / 100)</f>
        <v>20</v>
      </c>
      <c r="I32" s="2">
        <f>2 - aaa + INT(aaa/4)</f>
        <v>-13</v>
      </c>
      <c r="J32" s="8">
        <f xml:space="preserve"> bbb + INT(365.25 * Year_Corrected)  + INT(30.6001 * (Month_Corrected + 1))  + Day   + UTC/24 - 730550.5</f>
        <v>9157.9166666666279</v>
      </c>
      <c r="K32" s="8">
        <f>MOD((4 * Days_since_Epoch),1461)</f>
        <v>106.66666666651145</v>
      </c>
      <c r="L32" s="8">
        <f>0.004301 * Days_since_Leap_Cycle_Start</f>
        <v>0.45877333333266573</v>
      </c>
      <c r="M32" s="8">
        <f>7.3529*SIN(Phase_with_Leap_Cycle+6.2085)</f>
        <v>2.7552328408827398</v>
      </c>
      <c r="N32" s="8">
        <f>9.9269*SIN(2*Phase_with_Leap_Cycle+0.3704)</f>
        <v>9.5324448758212839</v>
      </c>
      <c r="O32" s="8">
        <f>0.3337*SIN(3*Phase_with_Leap_Cycle+0.3042)</f>
        <v>0.33169325990973708</v>
      </c>
      <c r="P32" s="8">
        <f>0.2317*SIN(4*Phase_with_Leap_Cycle+0.7158)</f>
        <v>0.12904345687550223</v>
      </c>
      <c r="Q32" s="8">
        <f>EoT_1+EoT_2+EoT_3+EoT_4</f>
        <v>12.748414433489264</v>
      </c>
      <c r="R32" s="8">
        <f>4*(Zone*15-Longitude)</f>
        <v>4</v>
      </c>
      <c r="S32" s="8">
        <f>EoT+Longitude_Correction</f>
        <v>16.748414433489266</v>
      </c>
    </row>
    <row r="33" spans="1:19" x14ac:dyDescent="0.2">
      <c r="A33" s="5">
        <f t="shared" si="3"/>
        <v>45685</v>
      </c>
      <c r="B33" s="2">
        <f t="shared" si="0"/>
        <v>2025</v>
      </c>
      <c r="C33" s="2">
        <f t="shared" si="1"/>
        <v>1</v>
      </c>
      <c r="D33" s="2">
        <f t="shared" si="2"/>
        <v>28</v>
      </c>
      <c r="E33" s="2">
        <v>2024</v>
      </c>
      <c r="F33" s="2">
        <f>IF(Month&lt;= 2, Month + 12,Month)</f>
        <v>13</v>
      </c>
      <c r="G33" s="2">
        <f>12-Zone</f>
        <v>10</v>
      </c>
      <c r="H33" s="2">
        <f>INT(Year_Corrected / 100)</f>
        <v>20</v>
      </c>
      <c r="I33" s="2">
        <f>2 - aaa + INT(aaa/4)</f>
        <v>-13</v>
      </c>
      <c r="J33" s="8">
        <f xml:space="preserve"> bbb + INT(365.25 * Year_Corrected)  + INT(30.6001 * (Month_Corrected + 1))  + Day   + UTC/24 - 730550.5</f>
        <v>9158.9166666666279</v>
      </c>
      <c r="K33" s="8">
        <f>MOD((4 * Days_since_Epoch),1461)</f>
        <v>110.66666666651145</v>
      </c>
      <c r="L33" s="8">
        <f>0.004301 * Days_since_Leap_Cycle_Start</f>
        <v>0.47597733333266573</v>
      </c>
      <c r="M33" s="8">
        <f>7.3529*SIN(Phase_with_Leap_Cycle+6.2085)</f>
        <v>2.8721019443468832</v>
      </c>
      <c r="N33" s="8">
        <f>9.9269*SIN(2*Phase_with_Leap_Cycle+0.3704)</f>
        <v>9.6221122504895558</v>
      </c>
      <c r="O33" s="8">
        <f>0.3337*SIN(3*Phase_with_Leap_Cycle+0.3042)</f>
        <v>0.32936644024266143</v>
      </c>
      <c r="P33" s="8">
        <f>0.2317*SIN(4*Phase_with_Leap_Cycle+0.7158)</f>
        <v>0.11550560972285771</v>
      </c>
      <c r="Q33" s="8">
        <f>EoT_1+EoT_2+EoT_3+EoT_4</f>
        <v>12.939086244801958</v>
      </c>
      <c r="R33" s="8">
        <f>4*(Zone*15-Longitude)</f>
        <v>4</v>
      </c>
      <c r="S33" s="8">
        <f>EoT+Longitude_Correction</f>
        <v>16.939086244801956</v>
      </c>
    </row>
    <row r="34" spans="1:19" x14ac:dyDescent="0.2">
      <c r="A34" s="5">
        <f t="shared" si="3"/>
        <v>45686</v>
      </c>
      <c r="B34" s="2">
        <f t="shared" si="0"/>
        <v>2025</v>
      </c>
      <c r="C34" s="2">
        <f t="shared" si="1"/>
        <v>1</v>
      </c>
      <c r="D34" s="2">
        <f t="shared" si="2"/>
        <v>29</v>
      </c>
      <c r="E34" s="2">
        <v>2024</v>
      </c>
      <c r="F34" s="2">
        <f>IF(Month&lt;= 2, Month + 12,Month)</f>
        <v>13</v>
      </c>
      <c r="G34" s="2">
        <f>12-Zone</f>
        <v>10</v>
      </c>
      <c r="H34" s="2">
        <f>INT(Year_Corrected / 100)</f>
        <v>20</v>
      </c>
      <c r="I34" s="2">
        <f>2 - aaa + INT(aaa/4)</f>
        <v>-13</v>
      </c>
      <c r="J34" s="8">
        <f xml:space="preserve"> bbb + INT(365.25 * Year_Corrected)  + INT(30.6001 * (Month_Corrected + 1))  + Day   + UTC/24 - 730550.5</f>
        <v>9159.9166666666279</v>
      </c>
      <c r="K34" s="8">
        <f>MOD((4 * Days_since_Epoch),1461)</f>
        <v>114.66666666651145</v>
      </c>
      <c r="L34" s="8">
        <f>0.004301 * Days_since_Leap_Cycle_Start</f>
        <v>0.49318133333266573</v>
      </c>
      <c r="M34" s="8">
        <f>7.3529*SIN(Phase_with_Leap_Cycle+6.2085)</f>
        <v>2.9881209908914199</v>
      </c>
      <c r="N34" s="8">
        <f>9.9269*SIN(2*Phase_with_Leap_Cycle+0.3704)</f>
        <v>9.700389029632321</v>
      </c>
      <c r="O34" s="8">
        <f>0.3337*SIN(3*Phase_with_Leap_Cycle+0.3042)</f>
        <v>0.32616244947482037</v>
      </c>
      <c r="P34" s="8">
        <f>0.2317*SIN(4*Phase_with_Leap_Cycle+0.7158)</f>
        <v>0.10142098519979237</v>
      </c>
      <c r="Q34" s="8">
        <f>EoT_1+EoT_2+EoT_3+EoT_4</f>
        <v>13.116093455198353</v>
      </c>
      <c r="R34" s="8">
        <f>4*(Zone*15-Longitude)</f>
        <v>4</v>
      </c>
      <c r="S34" s="8">
        <f>EoT+Longitude_Correction</f>
        <v>17.116093455198353</v>
      </c>
    </row>
    <row r="35" spans="1:19" x14ac:dyDescent="0.2">
      <c r="A35" s="5">
        <f t="shared" si="3"/>
        <v>45687</v>
      </c>
      <c r="B35" s="2">
        <f t="shared" si="0"/>
        <v>2025</v>
      </c>
      <c r="C35" s="2">
        <f t="shared" si="1"/>
        <v>1</v>
      </c>
      <c r="D35" s="2">
        <f t="shared" si="2"/>
        <v>30</v>
      </c>
      <c r="E35" s="2">
        <v>2024</v>
      </c>
      <c r="F35" s="2">
        <f>IF(Month&lt;= 2, Month + 12,Month)</f>
        <v>13</v>
      </c>
      <c r="G35" s="2">
        <f>12-Zone</f>
        <v>10</v>
      </c>
      <c r="H35" s="2">
        <f>INT(Year_Corrected / 100)</f>
        <v>20</v>
      </c>
      <c r="I35" s="2">
        <f>2 - aaa + INT(aaa/4)</f>
        <v>-13</v>
      </c>
      <c r="J35" s="8">
        <f xml:space="preserve"> bbb + INT(365.25 * Year_Corrected)  + INT(30.6001 * (Month_Corrected + 1))  + Day   + UTC/24 - 730550.5</f>
        <v>9160.9166666666279</v>
      </c>
      <c r="K35" s="8">
        <f>MOD((4 * Days_since_Epoch),1461)</f>
        <v>118.66666666651145</v>
      </c>
      <c r="L35" s="8">
        <f>0.004301 * Days_since_Leap_Cycle_Start</f>
        <v>0.51038533333266578</v>
      </c>
      <c r="M35" s="8">
        <f>7.3529*SIN(Phase_with_Leap_Cycle+6.2085)</f>
        <v>3.1032556423225111</v>
      </c>
      <c r="N35" s="8">
        <f>9.9269*SIN(2*Phase_with_Leap_Cycle+0.3704)</f>
        <v>9.7671825496943168</v>
      </c>
      <c r="O35" s="8">
        <f>0.3337*SIN(3*Phase_with_Leap_Cycle+0.3042)</f>
        <v>0.32208982049774543</v>
      </c>
      <c r="P35" s="8">
        <f>0.2317*SIN(4*Phase_with_Leap_Cycle+0.7158)</f>
        <v>8.6856256725706016E-2</v>
      </c>
      <c r="Q35" s="8">
        <f>EoT_1+EoT_2+EoT_3+EoT_4</f>
        <v>13.27938426924028</v>
      </c>
      <c r="R35" s="8">
        <f>4*(Zone*15-Longitude)</f>
        <v>4</v>
      </c>
      <c r="S35" s="8">
        <f>EoT+Longitude_Correction</f>
        <v>17.279384269240282</v>
      </c>
    </row>
    <row r="36" spans="1:19" x14ac:dyDescent="0.2">
      <c r="A36" s="5">
        <f t="shared" si="3"/>
        <v>45688</v>
      </c>
      <c r="B36" s="2">
        <f t="shared" si="0"/>
        <v>2025</v>
      </c>
      <c r="C36" s="2">
        <f t="shared" si="1"/>
        <v>1</v>
      </c>
      <c r="D36" s="2">
        <f t="shared" si="2"/>
        <v>31</v>
      </c>
      <c r="E36" s="2">
        <v>2024</v>
      </c>
      <c r="F36" s="2">
        <f>IF(Month&lt;= 2, Month + 12,Month)</f>
        <v>13</v>
      </c>
      <c r="G36" s="2">
        <f>12-Zone</f>
        <v>10</v>
      </c>
      <c r="H36" s="2">
        <f>INT(Year_Corrected / 100)</f>
        <v>20</v>
      </c>
      <c r="I36" s="2">
        <f>2 - aaa + INT(aaa/4)</f>
        <v>-13</v>
      </c>
      <c r="J36" s="8">
        <f xml:space="preserve"> bbb + INT(365.25 * Year_Corrected)  + INT(30.6001 * (Month_Corrected + 1))  + Day   + UTC/24 - 730550.5</f>
        <v>9161.9166666666279</v>
      </c>
      <c r="K36" s="8">
        <f>MOD((4 * Days_since_Epoch),1461)</f>
        <v>122.66666666651145</v>
      </c>
      <c r="L36" s="8">
        <f>0.004301 * Days_since_Leap_Cycle_Start</f>
        <v>0.52758933333266578</v>
      </c>
      <c r="M36" s="8">
        <f>7.3529*SIN(Phase_with_Leap_Cycle+6.2085)</f>
        <v>3.2174718222010026</v>
      </c>
      <c r="N36" s="8">
        <f>9.9269*SIN(2*Phase_with_Leap_Cycle+0.3704)</f>
        <v>9.8224137409296333</v>
      </c>
      <c r="O36" s="8">
        <f>0.3337*SIN(3*Phase_with_Leap_Cycle+0.3042)</f>
        <v>0.31715939956656869</v>
      </c>
      <c r="P36" s="8">
        <f>0.2317*SIN(4*Phase_with_Leap_Cycle+0.7158)</f>
        <v>7.1880370423259371E-2</v>
      </c>
      <c r="Q36" s="8">
        <f>EoT_1+EoT_2+EoT_3+EoT_4</f>
        <v>13.428925333120464</v>
      </c>
      <c r="R36" s="8">
        <f>4*(Zone*15-Longitude)</f>
        <v>4</v>
      </c>
      <c r="S36" s="8">
        <f>EoT+Longitude_Correction</f>
        <v>17.428925333120464</v>
      </c>
    </row>
    <row r="37" spans="1:19" x14ac:dyDescent="0.2">
      <c r="A37" s="5">
        <f t="shared" si="3"/>
        <v>45689</v>
      </c>
      <c r="B37" s="2">
        <f t="shared" si="0"/>
        <v>2025</v>
      </c>
      <c r="C37" s="2">
        <f t="shared" si="1"/>
        <v>2</v>
      </c>
      <c r="D37" s="2">
        <f t="shared" si="2"/>
        <v>1</v>
      </c>
      <c r="E37" s="2">
        <v>2024</v>
      </c>
      <c r="F37" s="2">
        <f>IF(Month&lt;= 2, Month + 12,Month)</f>
        <v>14</v>
      </c>
      <c r="G37" s="2">
        <f>12-Zone</f>
        <v>10</v>
      </c>
      <c r="H37" s="2">
        <f>INT(Year_Corrected / 100)</f>
        <v>20</v>
      </c>
      <c r="I37" s="2">
        <f>2 - aaa + INT(aaa/4)</f>
        <v>-13</v>
      </c>
      <c r="J37" s="8">
        <f xml:space="preserve"> bbb + INT(365.25 * Year_Corrected)  + INT(30.6001 * (Month_Corrected + 1))  + Day   + UTC/24 - 730550.5</f>
        <v>9162.9166666666279</v>
      </c>
      <c r="K37" s="8">
        <f>MOD((4 * Days_since_Epoch),1461)</f>
        <v>126.66666666651145</v>
      </c>
      <c r="L37" s="8">
        <f>0.004301 * Days_since_Leap_Cycle_Start</f>
        <v>0.54479333333266577</v>
      </c>
      <c r="M37" s="8">
        <f>7.3529*SIN(Phase_with_Leap_Cycle+6.2085)</f>
        <v>3.3307357259280557</v>
      </c>
      <c r="N37" s="8">
        <f>9.9269*SIN(2*Phase_with_Leap_Cycle+0.3704)</f>
        <v>9.8660172210039807</v>
      </c>
      <c r="O37" s="8">
        <f>0.3337*SIN(3*Phase_with_Leap_Cycle+0.3042)</f>
        <v>0.31138431741419736</v>
      </c>
      <c r="P37" s="8">
        <f>0.2317*SIN(4*Phase_with_Leap_Cycle+0.7158)</f>
        <v>5.6564218743060043E-2</v>
      </c>
      <c r="Q37" s="8">
        <f>EoT_1+EoT_2+EoT_3+EoT_4</f>
        <v>13.564701483089294</v>
      </c>
      <c r="R37" s="8">
        <f>4*(Zone*15-Longitude)</f>
        <v>4</v>
      </c>
      <c r="S37" s="8">
        <f>EoT+Longitude_Correction</f>
        <v>17.564701483089294</v>
      </c>
    </row>
    <row r="38" spans="1:19" x14ac:dyDescent="0.2">
      <c r="A38" s="5">
        <f t="shared" si="3"/>
        <v>45690</v>
      </c>
      <c r="B38" s="2">
        <f t="shared" si="0"/>
        <v>2025</v>
      </c>
      <c r="C38" s="2">
        <f t="shared" si="1"/>
        <v>2</v>
      </c>
      <c r="D38" s="2">
        <f t="shared" si="2"/>
        <v>2</v>
      </c>
      <c r="E38" s="2">
        <v>2024</v>
      </c>
      <c r="F38" s="2">
        <f>IF(Month&lt;= 2, Month + 12,Month)</f>
        <v>14</v>
      </c>
      <c r="G38" s="2">
        <f>12-Zone</f>
        <v>10</v>
      </c>
      <c r="H38" s="2">
        <f>INT(Year_Corrected / 100)</f>
        <v>20</v>
      </c>
      <c r="I38" s="2">
        <f>2 - aaa + INT(aaa/4)</f>
        <v>-13</v>
      </c>
      <c r="J38" s="8">
        <f xml:space="preserve"> bbb + INT(365.25 * Year_Corrected)  + INT(30.6001 * (Month_Corrected + 1))  + Day   + UTC/24 - 730550.5</f>
        <v>9163.9166666666279</v>
      </c>
      <c r="K38" s="8">
        <f>MOD((4 * Days_since_Epoch),1461)</f>
        <v>130.66666666651145</v>
      </c>
      <c r="L38" s="8">
        <f>0.004301 * Days_since_Leap_Cycle_Start</f>
        <v>0.56199733333266577</v>
      </c>
      <c r="M38" s="8">
        <f>7.3529*SIN(Phase_with_Leap_Cycle+6.2085)</f>
        <v>3.4430138307503166</v>
      </c>
      <c r="N38" s="8">
        <f>9.9269*SIN(2*Phase_with_Leap_Cycle+0.3704)</f>
        <v>9.8979413723938769</v>
      </c>
      <c r="O38" s="8">
        <f>0.3337*SIN(3*Phase_with_Leap_Cycle+0.3042)</f>
        <v>0.30477995428145038</v>
      </c>
      <c r="P38" s="8">
        <f>0.2317*SIN(4*Phase_with_Leap_Cycle+0.7158)</f>
        <v>4.0980304874873058E-2</v>
      </c>
      <c r="Q38" s="8">
        <f>EoT_1+EoT_2+EoT_3+EoT_4</f>
        <v>13.686715462300517</v>
      </c>
      <c r="R38" s="8">
        <f>4*(Zone*15-Longitude)</f>
        <v>4</v>
      </c>
      <c r="S38" s="8">
        <f>EoT+Longitude_Correction</f>
        <v>17.686715462300519</v>
      </c>
    </row>
    <row r="39" spans="1:19" x14ac:dyDescent="0.2">
      <c r="A39" s="5">
        <f t="shared" si="3"/>
        <v>45691</v>
      </c>
      <c r="B39" s="2">
        <f t="shared" si="0"/>
        <v>2025</v>
      </c>
      <c r="C39" s="2">
        <f t="shared" si="1"/>
        <v>2</v>
      </c>
      <c r="D39" s="2">
        <f t="shared" si="2"/>
        <v>3</v>
      </c>
      <c r="E39" s="2">
        <v>2024</v>
      </c>
      <c r="F39" s="2">
        <f>IF(Month&lt;= 2, Month + 12,Month)</f>
        <v>14</v>
      </c>
      <c r="G39" s="2">
        <f>12-Zone</f>
        <v>10</v>
      </c>
      <c r="H39" s="2">
        <f>INT(Year_Corrected / 100)</f>
        <v>20</v>
      </c>
      <c r="I39" s="2">
        <f>2 - aaa + INT(aaa/4)</f>
        <v>-13</v>
      </c>
      <c r="J39" s="8">
        <f xml:space="preserve"> bbb + INT(365.25 * Year_Corrected)  + INT(30.6001 * (Month_Corrected + 1))  + Day   + UTC/24 - 730550.5</f>
        <v>9164.9166666666279</v>
      </c>
      <c r="K39" s="8">
        <f>MOD((4 * Days_since_Epoch),1461)</f>
        <v>134.66666666651145</v>
      </c>
      <c r="L39" s="8">
        <f>0.004301 * Days_since_Leap_Cycle_Start</f>
        <v>0.57920133333266577</v>
      </c>
      <c r="M39" s="8">
        <f>7.3529*SIN(Phase_with_Leap_Cycle+6.2085)</f>
        <v>3.5542729056816449</v>
      </c>
      <c r="N39" s="8">
        <f>9.9269*SIN(2*Phase_with_Leap_Cycle+0.3704)</f>
        <v>9.9181484034911467</v>
      </c>
      <c r="O39" s="8">
        <f>0.3337*SIN(3*Phase_with_Leap_Cycle+0.3042)</f>
        <v>0.29736389895628912</v>
      </c>
      <c r="P39" s="8">
        <f>0.2317*SIN(4*Phase_with_Leap_Cycle+0.7158)</f>
        <v>2.5202399533957691E-2</v>
      </c>
      <c r="Q39" s="8">
        <f>EoT_1+EoT_2+EoT_3+EoT_4</f>
        <v>13.794987607663039</v>
      </c>
      <c r="R39" s="8">
        <f>4*(Zone*15-Longitude)</f>
        <v>4</v>
      </c>
      <c r="S39" s="8">
        <f>EoT+Longitude_Correction</f>
        <v>17.794987607663039</v>
      </c>
    </row>
    <row r="40" spans="1:19" x14ac:dyDescent="0.2">
      <c r="A40" s="5">
        <f t="shared" si="3"/>
        <v>45692</v>
      </c>
      <c r="B40" s="2">
        <f t="shared" si="0"/>
        <v>2025</v>
      </c>
      <c r="C40" s="2">
        <f t="shared" si="1"/>
        <v>2</v>
      </c>
      <c r="D40" s="2">
        <f t="shared" si="2"/>
        <v>4</v>
      </c>
      <c r="E40" s="2">
        <v>2024</v>
      </c>
      <c r="F40" s="2">
        <f>IF(Month&lt;= 2, Month + 12,Month)</f>
        <v>14</v>
      </c>
      <c r="G40" s="2">
        <f>12-Zone</f>
        <v>10</v>
      </c>
      <c r="H40" s="2">
        <f>INT(Year_Corrected / 100)</f>
        <v>20</v>
      </c>
      <c r="I40" s="2">
        <f>2 - aaa + INT(aaa/4)</f>
        <v>-13</v>
      </c>
      <c r="J40" s="8">
        <f xml:space="preserve"> bbb + INT(365.25 * Year_Corrected)  + INT(30.6001 * (Month_Corrected + 1))  + Day   + UTC/24 - 730550.5</f>
        <v>9165.9166666666279</v>
      </c>
      <c r="K40" s="8">
        <f>MOD((4 * Days_since_Epoch),1461)</f>
        <v>138.66666666651145</v>
      </c>
      <c r="L40" s="8">
        <f>0.004301 * Days_since_Leap_Cycle_Start</f>
        <v>0.59640533333266577</v>
      </c>
      <c r="M40" s="8">
        <f>7.3529*SIN(Phase_with_Leap_Cycle+6.2085)</f>
        <v>3.6644800213384858</v>
      </c>
      <c r="N40" s="8">
        <f>9.9269*SIN(2*Phase_with_Leap_Cycle+0.3704)</f>
        <v>9.9266143933403921</v>
      </c>
      <c r="O40" s="8">
        <f>0.3337*SIN(3*Phase_with_Leap_Cycle+0.3042)</f>
        <v>0.28915590193122903</v>
      </c>
      <c r="P40" s="8">
        <f>0.2317*SIN(4*Phase_with_Leap_Cycle+0.7158)</f>
        <v>9.3051917472257335E-3</v>
      </c>
      <c r="Q40" s="8">
        <f>EoT_1+EoT_2+EoT_3+EoT_4</f>
        <v>13.889555508357333</v>
      </c>
      <c r="R40" s="8">
        <f>4*(Zone*15-Longitude)</f>
        <v>4</v>
      </c>
      <c r="S40" s="8">
        <f>EoT+Longitude_Correction</f>
        <v>17.889555508357333</v>
      </c>
    </row>
    <row r="41" spans="1:19" x14ac:dyDescent="0.2">
      <c r="A41" s="5">
        <f t="shared" si="3"/>
        <v>45693</v>
      </c>
      <c r="B41" s="2">
        <f t="shared" si="0"/>
        <v>2025</v>
      </c>
      <c r="C41" s="2">
        <f t="shared" si="1"/>
        <v>2</v>
      </c>
      <c r="D41" s="2">
        <f t="shared" si="2"/>
        <v>5</v>
      </c>
      <c r="E41" s="2">
        <v>2024</v>
      </c>
      <c r="F41" s="2">
        <f>IF(Month&lt;= 2, Month + 12,Month)</f>
        <v>14</v>
      </c>
      <c r="G41" s="2">
        <f>12-Zone</f>
        <v>10</v>
      </c>
      <c r="H41" s="2">
        <f>INT(Year_Corrected / 100)</f>
        <v>20</v>
      </c>
      <c r="I41" s="2">
        <f>2 - aaa + INT(aaa/4)</f>
        <v>-13</v>
      </c>
      <c r="J41" s="8">
        <f xml:space="preserve"> bbb + INT(365.25 * Year_Corrected)  + INT(30.6001 * (Month_Corrected + 1))  + Day   + UTC/24 - 730550.5</f>
        <v>9166.9166666666279</v>
      </c>
      <c r="K41" s="8">
        <f>MOD((4 * Days_since_Epoch),1461)</f>
        <v>142.66666666651145</v>
      </c>
      <c r="L41" s="8">
        <f>0.004301 * Days_since_Leap_Cycle_Start</f>
        <v>0.61360933333266576</v>
      </c>
      <c r="M41" s="8">
        <f>7.3529*SIN(Phase_with_Leap_Cycle+6.2085)</f>
        <v>3.7736025596860063</v>
      </c>
      <c r="N41" s="8">
        <f>9.9269*SIN(2*Phase_with_Leap_Cycle+0.3704)</f>
        <v>9.9233293199564603</v>
      </c>
      <c r="O41" s="8">
        <f>0.3337*SIN(3*Phase_with_Leap_Cycle+0.3042)</f>
        <v>0.28017782280368492</v>
      </c>
      <c r="P41" s="8">
        <f>0.2317*SIN(4*Phase_with_Leap_Cycle+0.7158)</f>
        <v>-6.636064707679289E-3</v>
      </c>
      <c r="Q41" s="8">
        <f>EoT_1+EoT_2+EoT_3+EoT_4</f>
        <v>13.970473637738472</v>
      </c>
      <c r="R41" s="8">
        <f>4*(Zone*15-Longitude)</f>
        <v>4</v>
      </c>
      <c r="S41" s="8">
        <f>EoT+Longitude_Correction</f>
        <v>17.970473637738472</v>
      </c>
    </row>
    <row r="42" spans="1:19" x14ac:dyDescent="0.2">
      <c r="A42" s="5">
        <f t="shared" si="3"/>
        <v>45694</v>
      </c>
      <c r="B42" s="2">
        <f t="shared" si="0"/>
        <v>2025</v>
      </c>
      <c r="C42" s="2">
        <f t="shared" si="1"/>
        <v>2</v>
      </c>
      <c r="D42" s="2">
        <f t="shared" si="2"/>
        <v>6</v>
      </c>
      <c r="E42" s="2">
        <v>2024</v>
      </c>
      <c r="F42" s="2">
        <f>IF(Month&lt;= 2, Month + 12,Month)</f>
        <v>14</v>
      </c>
      <c r="G42" s="2">
        <f>12-Zone</f>
        <v>10</v>
      </c>
      <c r="H42" s="2">
        <f>INT(Year_Corrected / 100)</f>
        <v>20</v>
      </c>
      <c r="I42" s="2">
        <f>2 - aaa + INT(aaa/4)</f>
        <v>-13</v>
      </c>
      <c r="J42" s="8">
        <f xml:space="preserve"> bbb + INT(365.25 * Year_Corrected)  + INT(30.6001 * (Month_Corrected + 1))  + Day   + UTC/24 - 730550.5</f>
        <v>9167.9166666666279</v>
      </c>
      <c r="K42" s="8">
        <f>MOD((4 * Days_since_Epoch),1461)</f>
        <v>146.66666666651145</v>
      </c>
      <c r="L42" s="8">
        <f>0.004301 * Days_since_Leap_Cycle_Start</f>
        <v>0.63081333333266576</v>
      </c>
      <c r="M42" s="8">
        <f>7.3529*SIN(Phase_with_Leap_Cycle+6.2085)</f>
        <v>3.8816082236920706</v>
      </c>
      <c r="N42" s="8">
        <f>9.9269*SIN(2*Phase_with_Leap_Cycle+0.3704)</f>
        <v>9.9082970721884127</v>
      </c>
      <c r="O42" s="8">
        <f>0.3337*SIN(3*Phase_with_Leap_Cycle+0.3042)</f>
        <v>0.2704535720593309</v>
      </c>
      <c r="P42" s="8">
        <f>0.2317*SIN(4*Phase_with_Leap_Cycle+0.7158)</f>
        <v>-2.2545907536704896E-2</v>
      </c>
      <c r="Q42" s="8">
        <f>EoT_1+EoT_2+EoT_3+EoT_4</f>
        <v>14.037812960403111</v>
      </c>
      <c r="R42" s="8">
        <f>4*(Zone*15-Longitude)</f>
        <v>4</v>
      </c>
      <c r="S42" s="8">
        <f>EoT+Longitude_Correction</f>
        <v>18.037812960403109</v>
      </c>
    </row>
    <row r="43" spans="1:19" x14ac:dyDescent="0.2">
      <c r="A43" s="5">
        <f t="shared" si="3"/>
        <v>45695</v>
      </c>
      <c r="B43" s="2">
        <f t="shared" si="0"/>
        <v>2025</v>
      </c>
      <c r="C43" s="2">
        <f t="shared" si="1"/>
        <v>2</v>
      </c>
      <c r="D43" s="2">
        <f t="shared" si="2"/>
        <v>7</v>
      </c>
      <c r="E43" s="2">
        <v>2024</v>
      </c>
      <c r="F43" s="2">
        <f>IF(Month&lt;= 2, Month + 12,Month)</f>
        <v>14</v>
      </c>
      <c r="G43" s="2">
        <f>12-Zone</f>
        <v>10</v>
      </c>
      <c r="H43" s="2">
        <f>INT(Year_Corrected / 100)</f>
        <v>20</v>
      </c>
      <c r="I43" s="2">
        <f>2 - aaa + INT(aaa/4)</f>
        <v>-13</v>
      </c>
      <c r="J43" s="8">
        <f xml:space="preserve"> bbb + INT(365.25 * Year_Corrected)  + INT(30.6001 * (Month_Corrected + 1))  + Day   + UTC/24 - 730550.5</f>
        <v>9168.9166666666279</v>
      </c>
      <c r="K43" s="8">
        <f>MOD((4 * Days_since_Epoch),1461)</f>
        <v>150.66666666651145</v>
      </c>
      <c r="L43" s="8">
        <f>0.004301 * Days_since_Leap_Cycle_Start</f>
        <v>0.64801733333266576</v>
      </c>
      <c r="M43" s="8">
        <f>7.3529*SIN(Phase_with_Leap_Cycle+6.2085)</f>
        <v>3.9884650468861955</v>
      </c>
      <c r="N43" s="8">
        <f>9.9269*SIN(2*Phase_with_Leap_Cycle+0.3704)</f>
        <v>9.8815354451159259</v>
      </c>
      <c r="O43" s="8">
        <f>0.3337*SIN(3*Phase_with_Leap_Cycle+0.3042)</f>
        <v>0.26000904739352221</v>
      </c>
      <c r="P43" s="8">
        <f>0.2317*SIN(4*Phase_with_Leap_Cycle+0.7158)</f>
        <v>-3.8349023150781821E-2</v>
      </c>
      <c r="Q43" s="8">
        <f>EoT_1+EoT_2+EoT_3+EoT_4</f>
        <v>14.091660516244863</v>
      </c>
      <c r="R43" s="8">
        <f>4*(Zone*15-Longitude)</f>
        <v>4</v>
      </c>
      <c r="S43" s="8">
        <f>EoT+Longitude_Correction</f>
        <v>18.091660516244865</v>
      </c>
    </row>
    <row r="44" spans="1:19" x14ac:dyDescent="0.2">
      <c r="A44" s="5">
        <f t="shared" si="3"/>
        <v>45696</v>
      </c>
      <c r="B44" s="2">
        <f t="shared" si="0"/>
        <v>2025</v>
      </c>
      <c r="C44" s="2">
        <f t="shared" si="1"/>
        <v>2</v>
      </c>
      <c r="D44" s="2">
        <f t="shared" si="2"/>
        <v>8</v>
      </c>
      <c r="E44" s="2">
        <v>2024</v>
      </c>
      <c r="F44" s="2">
        <f>IF(Month&lt;= 2, Month + 12,Month)</f>
        <v>14</v>
      </c>
      <c r="G44" s="2">
        <f>12-Zone</f>
        <v>10</v>
      </c>
      <c r="H44" s="2">
        <f>INT(Year_Corrected / 100)</f>
        <v>20</v>
      </c>
      <c r="I44" s="2">
        <f>2 - aaa + INT(aaa/4)</f>
        <v>-13</v>
      </c>
      <c r="J44" s="8">
        <f xml:space="preserve"> bbb + INT(365.25 * Year_Corrected)  + INT(30.6001 * (Month_Corrected + 1))  + Day   + UTC/24 - 730550.5</f>
        <v>9169.9166666666279</v>
      </c>
      <c r="K44" s="8">
        <f>MOD((4 * Days_since_Epoch),1461)</f>
        <v>154.66666666651145</v>
      </c>
      <c r="L44" s="8">
        <f>0.004301 * Days_since_Leap_Cycle_Start</f>
        <v>0.66522133333266575</v>
      </c>
      <c r="M44" s="8">
        <f>7.3529*SIN(Phase_with_Leap_Cycle+6.2085)</f>
        <v>4.0941414028206653</v>
      </c>
      <c r="N44" s="8">
        <f>9.9269*SIN(2*Phase_with_Leap_Cycle+0.3704)</f>
        <v>9.8430761189835945</v>
      </c>
      <c r="O44" s="8">
        <f>0.3337*SIN(3*Phase_with_Leap_Cycle+0.3042)</f>
        <v>0.24887206474036319</v>
      </c>
      <c r="P44" s="8">
        <f>0.2317*SIN(4*Phase_with_Leap_Cycle+0.7158)</f>
        <v>-5.3970603183280459E-2</v>
      </c>
      <c r="Q44" s="8">
        <f>EoT_1+EoT_2+EoT_3+EoT_4</f>
        <v>14.132118983361343</v>
      </c>
      <c r="R44" s="8">
        <f>4*(Zone*15-Longitude)</f>
        <v>4</v>
      </c>
      <c r="S44" s="8">
        <f>EoT+Longitude_Correction</f>
        <v>18.132118983361345</v>
      </c>
    </row>
    <row r="45" spans="1:19" x14ac:dyDescent="0.2">
      <c r="A45" s="5">
        <f t="shared" si="3"/>
        <v>45697</v>
      </c>
      <c r="B45" s="2">
        <f t="shared" si="0"/>
        <v>2025</v>
      </c>
      <c r="C45" s="2">
        <f t="shared" si="1"/>
        <v>2</v>
      </c>
      <c r="D45" s="2">
        <f t="shared" si="2"/>
        <v>9</v>
      </c>
      <c r="E45" s="2">
        <v>2024</v>
      </c>
      <c r="F45" s="2">
        <f>IF(Month&lt;= 2, Month + 12,Month)</f>
        <v>14</v>
      </c>
      <c r="G45" s="2">
        <f>12-Zone</f>
        <v>10</v>
      </c>
      <c r="H45" s="2">
        <f>INT(Year_Corrected / 100)</f>
        <v>20</v>
      </c>
      <c r="I45" s="2">
        <f>2 - aaa + INT(aaa/4)</f>
        <v>-13</v>
      </c>
      <c r="J45" s="8">
        <f xml:space="preserve"> bbb + INT(365.25 * Year_Corrected)  + INT(30.6001 * (Month_Corrected + 1))  + Day   + UTC/24 - 730550.5</f>
        <v>9170.9166666666279</v>
      </c>
      <c r="K45" s="8">
        <f>MOD((4 * Days_since_Epoch),1461)</f>
        <v>158.66666666651145</v>
      </c>
      <c r="L45" s="8">
        <f>0.004301 * Days_since_Leap_Cycle_Start</f>
        <v>0.68242533333266575</v>
      </c>
      <c r="M45" s="8">
        <f>7.3529*SIN(Phase_with_Leap_Cycle+6.2085)</f>
        <v>4.1986060144310304</v>
      </c>
      <c r="N45" s="8">
        <f>9.9269*SIN(2*Phase_with_Leap_Cycle+0.3704)</f>
        <v>9.792964621698049</v>
      </c>
      <c r="O45" s="8">
        <f>0.3337*SIN(3*Phase_with_Leap_Cycle+0.3042)</f>
        <v>0.23707228419311044</v>
      </c>
      <c r="P45" s="8">
        <f>0.2317*SIN(4*Phase_with_Leap_Cycle+0.7158)</f>
        <v>-6.9336698615858922E-2</v>
      </c>
      <c r="Q45" s="8">
        <f>EoT_1+EoT_2+EoT_3+EoT_4</f>
        <v>14.159306221706332</v>
      </c>
      <c r="R45" s="8">
        <f>4*(Zone*15-Longitude)</f>
        <v>4</v>
      </c>
      <c r="S45" s="8">
        <f>EoT+Longitude_Correction</f>
        <v>18.159306221706331</v>
      </c>
    </row>
    <row r="46" spans="1:19" x14ac:dyDescent="0.2">
      <c r="A46" s="5">
        <f t="shared" si="3"/>
        <v>45698</v>
      </c>
      <c r="B46" s="2">
        <f t="shared" si="0"/>
        <v>2025</v>
      </c>
      <c r="C46" s="2">
        <f t="shared" si="1"/>
        <v>2</v>
      </c>
      <c r="D46" s="2">
        <f t="shared" si="2"/>
        <v>10</v>
      </c>
      <c r="E46" s="2">
        <v>2024</v>
      </c>
      <c r="F46" s="2">
        <f>IF(Month&lt;= 2, Month + 12,Month)</f>
        <v>14</v>
      </c>
      <c r="G46" s="2">
        <f>12-Zone</f>
        <v>10</v>
      </c>
      <c r="H46" s="2">
        <f>INT(Year_Corrected / 100)</f>
        <v>20</v>
      </c>
      <c r="I46" s="2">
        <f>2 - aaa + INT(aaa/4)</f>
        <v>-13</v>
      </c>
      <c r="J46" s="8">
        <f xml:space="preserve"> bbb + INT(365.25 * Year_Corrected)  + INT(30.6001 * (Month_Corrected + 1))  + Day   + UTC/24 - 730550.5</f>
        <v>9171.9166666666279</v>
      </c>
      <c r="K46" s="8">
        <f>MOD((4 * Days_since_Epoch),1461)</f>
        <v>162.66666666651145</v>
      </c>
      <c r="L46" s="8">
        <f>0.004301 * Days_since_Leap_Cycle_Start</f>
        <v>0.69962933333266575</v>
      </c>
      <c r="M46" s="8">
        <f>7.3529*SIN(Phase_with_Leap_Cycle+6.2085)</f>
        <v>4.3018279632932064</v>
      </c>
      <c r="N46" s="8">
        <f>9.9269*SIN(2*Phase_with_Leap_Cycle+0.3704)</f>
        <v>9.7312602749323194</v>
      </c>
      <c r="O46" s="8">
        <f>0.3337*SIN(3*Phase_with_Leap_Cycle+0.3042)</f>
        <v>0.22464113101319519</v>
      </c>
      <c r="P46" s="8">
        <f>0.2317*SIN(4*Phase_with_Leap_Cycle+0.7158)</f>
        <v>-8.4374569836350999E-2</v>
      </c>
      <c r="Q46" s="8">
        <f>EoT_1+EoT_2+EoT_3+EoT_4</f>
        <v>14.17335479940237</v>
      </c>
      <c r="R46" s="8">
        <f>4*(Zone*15-Longitude)</f>
        <v>4</v>
      </c>
      <c r="S46" s="8">
        <f>EoT+Longitude_Correction</f>
        <v>18.173354799402368</v>
      </c>
    </row>
    <row r="47" spans="1:19" x14ac:dyDescent="0.2">
      <c r="A47" s="5">
        <f t="shared" si="3"/>
        <v>45699</v>
      </c>
      <c r="B47" s="2">
        <f t="shared" si="0"/>
        <v>2025</v>
      </c>
      <c r="C47" s="2">
        <f t="shared" si="1"/>
        <v>2</v>
      </c>
      <c r="D47" s="2">
        <f t="shared" si="2"/>
        <v>11</v>
      </c>
      <c r="E47" s="2">
        <v>2024</v>
      </c>
      <c r="F47" s="2">
        <f>IF(Month&lt;= 2, Month + 12,Month)</f>
        <v>14</v>
      </c>
      <c r="G47" s="2">
        <f>12-Zone</f>
        <v>10</v>
      </c>
      <c r="H47" s="2">
        <f>INT(Year_Corrected / 100)</f>
        <v>20</v>
      </c>
      <c r="I47" s="2">
        <f>2 - aaa + INT(aaa/4)</f>
        <v>-13</v>
      </c>
      <c r="J47" s="8">
        <f xml:space="preserve"> bbb + INT(365.25 * Year_Corrected)  + INT(30.6001 * (Month_Corrected + 1))  + Day   + UTC/24 - 730550.5</f>
        <v>9172.9166666666279</v>
      </c>
      <c r="K47" s="8">
        <f>MOD((4 * Days_since_Epoch),1461)</f>
        <v>166.66666666651145</v>
      </c>
      <c r="L47" s="8">
        <f>0.004301 * Days_since_Leap_Cycle_Start</f>
        <v>0.71683333333266575</v>
      </c>
      <c r="M47" s="8">
        <f>7.3529*SIN(Phase_with_Leap_Cycle+6.2085)</f>
        <v>4.4037766987743883</v>
      </c>
      <c r="N47" s="8">
        <f>9.9269*SIN(2*Phase_with_Leap_Cycle+0.3704)</f>
        <v>9.6580361239012031</v>
      </c>
      <c r="O47" s="8">
        <f>0.3337*SIN(3*Phase_with_Leap_Cycle+0.3042)</f>
        <v>0.21161171193823988</v>
      </c>
      <c r="P47" s="8">
        <f>0.2317*SIN(4*Phase_with_Leap_Cycle+0.7158)</f>
        <v>-9.901303097159958E-2</v>
      </c>
      <c r="Q47" s="8">
        <f>EoT_1+EoT_2+EoT_3+EoT_4</f>
        <v>14.174411503642231</v>
      </c>
      <c r="R47" s="8">
        <f>4*(Zone*15-Longitude)</f>
        <v>4</v>
      </c>
      <c r="S47" s="8">
        <f>EoT+Longitude_Correction</f>
        <v>18.174411503642233</v>
      </c>
    </row>
    <row r="48" spans="1:19" x14ac:dyDescent="0.2">
      <c r="A48" s="5">
        <f t="shared" si="3"/>
        <v>45700</v>
      </c>
      <c r="B48" s="2">
        <f t="shared" si="0"/>
        <v>2025</v>
      </c>
      <c r="C48" s="2">
        <f t="shared" si="1"/>
        <v>2</v>
      </c>
      <c r="D48" s="2">
        <f t="shared" si="2"/>
        <v>12</v>
      </c>
      <c r="E48" s="2">
        <v>2024</v>
      </c>
      <c r="F48" s="2">
        <f>IF(Month&lt;= 2, Month + 12,Month)</f>
        <v>14</v>
      </c>
      <c r="G48" s="2">
        <f>12-Zone</f>
        <v>10</v>
      </c>
      <c r="H48" s="2">
        <f>INT(Year_Corrected / 100)</f>
        <v>20</v>
      </c>
      <c r="I48" s="2">
        <f>2 - aaa + INT(aaa/4)</f>
        <v>-13</v>
      </c>
      <c r="J48" s="8">
        <f xml:space="preserve"> bbb + INT(365.25 * Year_Corrected)  + INT(30.6001 * (Month_Corrected + 1))  + Day   + UTC/24 - 730550.5</f>
        <v>9173.9166666666279</v>
      </c>
      <c r="K48" s="8">
        <f>MOD((4 * Days_since_Epoch),1461)</f>
        <v>170.66666666651145</v>
      </c>
      <c r="L48" s="8">
        <f>0.004301 * Days_since_Leap_Cycle_Start</f>
        <v>0.73403733333266574</v>
      </c>
      <c r="M48" s="8">
        <f>7.3529*SIN(Phase_with_Leap_Cycle+6.2085)</f>
        <v>4.5044220470751331</v>
      </c>
      <c r="N48" s="8">
        <f>9.9269*SIN(2*Phase_with_Leap_Cycle+0.3704)</f>
        <v>9.5733788508908155</v>
      </c>
      <c r="O48" s="8">
        <f>0.3337*SIN(3*Phase_with_Leap_Cycle+0.3042)</f>
        <v>0.19801872701195186</v>
      </c>
      <c r="P48" s="8">
        <f>0.2317*SIN(4*Phase_with_Leap_Cycle+0.7158)</f>
        <v>-0.11318278686524175</v>
      </c>
      <c r="Q48" s="8">
        <f>EoT_1+EoT_2+EoT_3+EoT_4</f>
        <v>14.162636838112659</v>
      </c>
      <c r="R48" s="8">
        <f>4*(Zone*15-Longitude)</f>
        <v>4</v>
      </c>
      <c r="S48" s="8">
        <f>EoT+Longitude_Correction</f>
        <v>18.162636838112661</v>
      </c>
    </row>
    <row r="49" spans="1:19" x14ac:dyDescent="0.2">
      <c r="A49" s="5">
        <f t="shared" si="3"/>
        <v>45701</v>
      </c>
      <c r="B49" s="2">
        <f t="shared" si="0"/>
        <v>2025</v>
      </c>
      <c r="C49" s="2">
        <f t="shared" si="1"/>
        <v>2</v>
      </c>
      <c r="D49" s="2">
        <f t="shared" si="2"/>
        <v>13</v>
      </c>
      <c r="E49" s="2">
        <v>2024</v>
      </c>
      <c r="F49" s="2">
        <f>IF(Month&lt;= 2, Month + 12,Month)</f>
        <v>14</v>
      </c>
      <c r="G49" s="2">
        <f>12-Zone</f>
        <v>10</v>
      </c>
      <c r="H49" s="2">
        <f>INT(Year_Corrected / 100)</f>
        <v>20</v>
      </c>
      <c r="I49" s="2">
        <f>2 - aaa + INT(aaa/4)</f>
        <v>-13</v>
      </c>
      <c r="J49" s="8">
        <f xml:space="preserve"> bbb + INT(365.25 * Year_Corrected)  + INT(30.6001 * (Month_Corrected + 1))  + Day   + UTC/24 - 730550.5</f>
        <v>9174.9166666666279</v>
      </c>
      <c r="K49" s="8">
        <f>MOD((4 * Days_since_Epoch),1461)</f>
        <v>174.66666666651145</v>
      </c>
      <c r="L49" s="8">
        <f>0.004301 * Days_since_Leap_Cycle_Start</f>
        <v>0.75124133333266574</v>
      </c>
      <c r="M49" s="8">
        <f>7.3529*SIN(Phase_with_Leap_Cycle+6.2085)</f>
        <v>4.6037342201599083</v>
      </c>
      <c r="N49" s="8">
        <f>9.9269*SIN(2*Phase_with_Leap_Cycle+0.3704)</f>
        <v>9.4773886726446364</v>
      </c>
      <c r="O49" s="8">
        <f>0.3337*SIN(3*Phase_with_Leap_Cycle+0.3042)</f>
        <v>0.18389837717071628</v>
      </c>
      <c r="P49" s="8">
        <f>0.2317*SIN(4*Phase_with_Leap_Cycle+0.7158)</f>
        <v>-0.12681676110526927</v>
      </c>
      <c r="Q49" s="8">
        <f>EoT_1+EoT_2+EoT_3+EoT_4</f>
        <v>14.138204508869991</v>
      </c>
      <c r="R49" s="8">
        <f>4*(Zone*15-Longitude)</f>
        <v>4</v>
      </c>
      <c r="S49" s="8">
        <f>EoT+Longitude_Correction</f>
        <v>18.13820450886999</v>
      </c>
    </row>
    <row r="50" spans="1:19" x14ac:dyDescent="0.2">
      <c r="A50" s="5">
        <f t="shared" si="3"/>
        <v>45702</v>
      </c>
      <c r="B50" s="2">
        <f t="shared" si="0"/>
        <v>2025</v>
      </c>
      <c r="C50" s="2">
        <f t="shared" si="1"/>
        <v>2</v>
      </c>
      <c r="D50" s="2">
        <f t="shared" si="2"/>
        <v>14</v>
      </c>
      <c r="E50" s="2">
        <v>2024</v>
      </c>
      <c r="F50" s="2">
        <f>IF(Month&lt;= 2, Month + 12,Month)</f>
        <v>14</v>
      </c>
      <c r="G50" s="2">
        <f>12-Zone</f>
        <v>10</v>
      </c>
      <c r="H50" s="2">
        <f>INT(Year_Corrected / 100)</f>
        <v>20</v>
      </c>
      <c r="I50" s="2">
        <f>2 - aaa + INT(aaa/4)</f>
        <v>-13</v>
      </c>
      <c r="J50" s="8">
        <f xml:space="preserve"> bbb + INT(365.25 * Year_Corrected)  + INT(30.6001 * (Month_Corrected + 1))  + Day   + UTC/24 - 730550.5</f>
        <v>9175.9166666666279</v>
      </c>
      <c r="K50" s="8">
        <f>MOD((4 * Days_since_Epoch),1461)</f>
        <v>178.66666666651145</v>
      </c>
      <c r="L50" s="8">
        <f>0.004301 * Days_since_Leap_Cycle_Start</f>
        <v>0.76844533333266574</v>
      </c>
      <c r="M50" s="8">
        <f>7.3529*SIN(Phase_with_Leap_Cycle+6.2085)</f>
        <v>4.7016838245734878</v>
      </c>
      <c r="N50" s="8">
        <f>9.9269*SIN(2*Phase_with_Leap_Cycle+0.3704)</f>
        <v>9.3701792217275699</v>
      </c>
      <c r="O50" s="8">
        <f>0.3337*SIN(3*Phase_with_Leap_Cycle+0.3042)</f>
        <v>0.169288267832997</v>
      </c>
      <c r="P50" s="8">
        <f>0.2317*SIN(4*Phase_with_Leap_Cycle+0.7158)</f>
        <v>-0.13985041354855635</v>
      </c>
      <c r="Q50" s="8">
        <f>EoT_1+EoT_2+EoT_3+EoT_4</f>
        <v>14.101300900585498</v>
      </c>
      <c r="R50" s="8">
        <f>4*(Zone*15-Longitude)</f>
        <v>4</v>
      </c>
      <c r="S50" s="8">
        <f>EoT+Longitude_Correction</f>
        <v>18.1013009005855</v>
      </c>
    </row>
    <row r="51" spans="1:19" x14ac:dyDescent="0.2">
      <c r="A51" s="5">
        <f t="shared" si="3"/>
        <v>45703</v>
      </c>
      <c r="B51" s="2">
        <f t="shared" si="0"/>
        <v>2025</v>
      </c>
      <c r="C51" s="2">
        <f t="shared" si="1"/>
        <v>2</v>
      </c>
      <c r="D51" s="2">
        <f t="shared" si="2"/>
        <v>15</v>
      </c>
      <c r="E51" s="2">
        <v>2024</v>
      </c>
      <c r="F51" s="2">
        <f>IF(Month&lt;= 2, Month + 12,Month)</f>
        <v>14</v>
      </c>
      <c r="G51" s="2">
        <f>12-Zone</f>
        <v>10</v>
      </c>
      <c r="H51" s="2">
        <f>INT(Year_Corrected / 100)</f>
        <v>20</v>
      </c>
      <c r="I51" s="2">
        <f>2 - aaa + INT(aaa/4)</f>
        <v>-13</v>
      </c>
      <c r="J51" s="8">
        <f xml:space="preserve"> bbb + INT(365.25 * Year_Corrected)  + INT(30.6001 * (Month_Corrected + 1))  + Day   + UTC/24 - 730550.5</f>
        <v>9176.9166666666279</v>
      </c>
      <c r="K51" s="8">
        <f>MOD((4 * Days_since_Epoch),1461)</f>
        <v>182.66666666651145</v>
      </c>
      <c r="L51" s="8">
        <f>0.004301 * Days_since_Leap_Cycle_Start</f>
        <v>0.78564933333266573</v>
      </c>
      <c r="M51" s="8">
        <f>7.3529*SIN(Phase_with_Leap_Cycle+6.2085)</f>
        <v>4.7982418701405196</v>
      </c>
      <c r="N51" s="8">
        <f>9.9269*SIN(2*Phase_with_Leap_Cycle+0.3704)</f>
        <v>9.2518774120084331</v>
      </c>
      <c r="O51" s="8">
        <f>0.3337*SIN(3*Phase_with_Leap_Cycle+0.3042)</f>
        <v>0.15422730874831436</v>
      </c>
      <c r="P51" s="8">
        <f>0.2317*SIN(4*Phase_with_Leap_Cycle+0.7158)</f>
        <v>-0.15222204583926535</v>
      </c>
      <c r="Q51" s="8">
        <f>EoT_1+EoT_2+EoT_3+EoT_4</f>
        <v>14.052124545058001</v>
      </c>
      <c r="R51" s="8">
        <f>4*(Zone*15-Longitude)</f>
        <v>4</v>
      </c>
      <c r="S51" s="8">
        <f>EoT+Longitude_Correction</f>
        <v>18.052124545058</v>
      </c>
    </row>
    <row r="52" spans="1:19" x14ac:dyDescent="0.2">
      <c r="A52" s="5">
        <f t="shared" si="3"/>
        <v>45704</v>
      </c>
      <c r="B52" s="2">
        <f t="shared" si="0"/>
        <v>2025</v>
      </c>
      <c r="C52" s="2">
        <f t="shared" si="1"/>
        <v>2</v>
      </c>
      <c r="D52" s="2">
        <f t="shared" si="2"/>
        <v>16</v>
      </c>
      <c r="E52" s="2">
        <v>2024</v>
      </c>
      <c r="F52" s="2">
        <f>IF(Month&lt;= 2, Month + 12,Month)</f>
        <v>14</v>
      </c>
      <c r="G52" s="2">
        <f>12-Zone</f>
        <v>10</v>
      </c>
      <c r="H52" s="2">
        <f>INT(Year_Corrected / 100)</f>
        <v>20</v>
      </c>
      <c r="I52" s="2">
        <f>2 - aaa + INT(aaa/4)</f>
        <v>-13</v>
      </c>
      <c r="J52" s="8">
        <f xml:space="preserve"> bbb + INT(365.25 * Year_Corrected)  + INT(30.6001 * (Month_Corrected + 1))  + Day   + UTC/24 - 730550.5</f>
        <v>9177.9166666666279</v>
      </c>
      <c r="K52" s="8">
        <f>MOD((4 * Days_since_Epoch),1461)</f>
        <v>186.66666666651145</v>
      </c>
      <c r="L52" s="8">
        <f>0.004301 * Days_since_Leap_Cycle_Start</f>
        <v>0.80285333333266573</v>
      </c>
      <c r="M52" s="8">
        <f>7.3529*SIN(Phase_with_Leap_Cycle+6.2085)</f>
        <v>4.8933797785457536</v>
      </c>
      <c r="N52" s="8">
        <f>9.9269*SIN(2*Phase_with_Leap_Cycle+0.3704)</f>
        <v>9.1226232884201242</v>
      </c>
      <c r="O52" s="8">
        <f>0.3337*SIN(3*Phase_with_Leap_Cycle+0.3042)</f>
        <v>0.13875561037251494</v>
      </c>
      <c r="P52" s="8">
        <f>0.2317*SIN(4*Phase_with_Leap_Cycle+0.7158)</f>
        <v>-0.163873093474876</v>
      </c>
      <c r="Q52" s="8">
        <f>EoT_1+EoT_2+EoT_3+EoT_4</f>
        <v>13.990885583863516</v>
      </c>
      <c r="R52" s="8">
        <f>4*(Zone*15-Longitude)</f>
        <v>4</v>
      </c>
      <c r="S52" s="8">
        <f>EoT+Longitude_Correction</f>
        <v>17.990885583863516</v>
      </c>
    </row>
    <row r="53" spans="1:19" x14ac:dyDescent="0.2">
      <c r="A53" s="5">
        <f t="shared" si="3"/>
        <v>45705</v>
      </c>
      <c r="B53" s="2">
        <f t="shared" si="0"/>
        <v>2025</v>
      </c>
      <c r="C53" s="2">
        <f t="shared" si="1"/>
        <v>2</v>
      </c>
      <c r="D53" s="2">
        <f t="shared" si="2"/>
        <v>17</v>
      </c>
      <c r="E53" s="2">
        <v>2024</v>
      </c>
      <c r="F53" s="2">
        <f>IF(Month&lt;= 2, Month + 12,Month)</f>
        <v>14</v>
      </c>
      <c r="G53" s="2">
        <f>12-Zone</f>
        <v>10</v>
      </c>
      <c r="H53" s="2">
        <f>INT(Year_Corrected / 100)</f>
        <v>20</v>
      </c>
      <c r="I53" s="2">
        <f>2 - aaa + INT(aaa/4)</f>
        <v>-13</v>
      </c>
      <c r="J53" s="8">
        <f xml:space="preserve"> bbb + INT(365.25 * Year_Corrected)  + INT(30.6001 * (Month_Corrected + 1))  + Day   + UTC/24 - 730550.5</f>
        <v>9178.9166666666279</v>
      </c>
      <c r="K53" s="8">
        <f>MOD((4 * Days_since_Epoch),1461)</f>
        <v>190.66666666651145</v>
      </c>
      <c r="L53" s="8">
        <f>0.004301 * Days_since_Leap_Cycle_Start</f>
        <v>0.82005733333266573</v>
      </c>
      <c r="M53" s="8">
        <f>7.3529*SIN(Phase_with_Leap_Cycle+6.2085)</f>
        <v>4.9870693917923887</v>
      </c>
      <c r="N53" s="8">
        <f>9.9269*SIN(2*Phase_with_Leap_Cycle+0.3704)</f>
        <v>8.9825698611753122</v>
      </c>
      <c r="O53" s="8">
        <f>0.3337*SIN(3*Phase_with_Leap_Cycle+0.3042)</f>
        <v>0.12291437704531591</v>
      </c>
      <c r="P53" s="8">
        <f>0.2317*SIN(4*Phase_with_Leap_Cycle+0.7158)</f>
        <v>-0.17474840303726308</v>
      </c>
      <c r="Q53" s="8">
        <f>EoT_1+EoT_2+EoT_3+EoT_4</f>
        <v>13.917805226975753</v>
      </c>
      <c r="R53" s="8">
        <f>4*(Zone*15-Longitude)</f>
        <v>4</v>
      </c>
      <c r="S53" s="8">
        <f>EoT+Longitude_Correction</f>
        <v>17.917805226975752</v>
      </c>
    </row>
    <row r="54" spans="1:19" x14ac:dyDescent="0.2">
      <c r="A54" s="5">
        <f t="shared" si="3"/>
        <v>45706</v>
      </c>
      <c r="B54" s="2">
        <f t="shared" si="0"/>
        <v>2025</v>
      </c>
      <c r="C54" s="2">
        <f t="shared" si="1"/>
        <v>2</v>
      </c>
      <c r="D54" s="2">
        <f t="shared" si="2"/>
        <v>18</v>
      </c>
      <c r="E54" s="2">
        <v>2024</v>
      </c>
      <c r="F54" s="2">
        <f>IF(Month&lt;= 2, Month + 12,Month)</f>
        <v>14</v>
      </c>
      <c r="G54" s="2">
        <f>12-Zone</f>
        <v>10</v>
      </c>
      <c r="H54" s="2">
        <f>INT(Year_Corrected / 100)</f>
        <v>20</v>
      </c>
      <c r="I54" s="2">
        <f>2 - aaa + INT(aaa/4)</f>
        <v>-13</v>
      </c>
      <c r="J54" s="8">
        <f xml:space="preserve"> bbb + INT(365.25 * Year_Corrected)  + INT(30.6001 * (Month_Corrected + 1))  + Day   + UTC/24 - 730550.5</f>
        <v>9179.9166666666279</v>
      </c>
      <c r="K54" s="8">
        <f>MOD((4 * Days_since_Epoch),1461)</f>
        <v>194.66666666651145</v>
      </c>
      <c r="L54" s="8">
        <f>0.004301 * Days_since_Leap_Cycle_Start</f>
        <v>0.83726133333266572</v>
      </c>
      <c r="M54" s="8">
        <f>7.3529*SIN(Phase_with_Leap_Cycle+6.2085)</f>
        <v>5.0792829805360036</v>
      </c>
      <c r="N54" s="8">
        <f>9.9269*SIN(2*Phase_with_Leap_Cycle+0.3704)</f>
        <v>8.8318829246339288</v>
      </c>
      <c r="O54" s="8">
        <f>0.3337*SIN(3*Phase_with_Leap_Cycle+0.3042)</f>
        <v>0.10674579725460537</v>
      </c>
      <c r="P54" s="8">
        <f>0.2317*SIN(4*Phase_with_Leap_Cycle+0.7158)</f>
        <v>-0.18479649327647432</v>
      </c>
      <c r="Q54" s="8">
        <f>EoT_1+EoT_2+EoT_3+EoT_4</f>
        <v>13.833115209148064</v>
      </c>
      <c r="R54" s="8">
        <f>4*(Zone*15-Longitude)</f>
        <v>4</v>
      </c>
      <c r="S54" s="8">
        <f>EoT+Longitude_Correction</f>
        <v>17.833115209148062</v>
      </c>
    </row>
    <row r="55" spans="1:19" x14ac:dyDescent="0.2">
      <c r="A55" s="5">
        <f t="shared" si="3"/>
        <v>45707</v>
      </c>
      <c r="B55" s="2">
        <f t="shared" si="0"/>
        <v>2025</v>
      </c>
      <c r="C55" s="2">
        <f t="shared" si="1"/>
        <v>2</v>
      </c>
      <c r="D55" s="2">
        <f t="shared" si="2"/>
        <v>19</v>
      </c>
      <c r="E55" s="2">
        <v>2024</v>
      </c>
      <c r="F55" s="2">
        <f>IF(Month&lt;= 2, Month + 12,Month)</f>
        <v>14</v>
      </c>
      <c r="G55" s="2">
        <f>12-Zone</f>
        <v>10</v>
      </c>
      <c r="H55" s="2">
        <f>INT(Year_Corrected / 100)</f>
        <v>20</v>
      </c>
      <c r="I55" s="2">
        <f>2 - aaa + INT(aaa/4)</f>
        <v>-13</v>
      </c>
      <c r="J55" s="8">
        <f xml:space="preserve"> bbb + INT(365.25 * Year_Corrected)  + INT(30.6001 * (Month_Corrected + 1))  + Day   + UTC/24 - 730550.5</f>
        <v>9180.9166666666279</v>
      </c>
      <c r="K55" s="8">
        <f>MOD((4 * Days_since_Epoch),1461)</f>
        <v>198.66666666651145</v>
      </c>
      <c r="L55" s="8">
        <f>0.004301 * Days_since_Leap_Cycle_Start</f>
        <v>0.85446533333266572</v>
      </c>
      <c r="M55" s="8">
        <f>7.3529*SIN(Phase_with_Leap_Cycle+6.2085)</f>
        <v>5.1699932522916185</v>
      </c>
      <c r="N55" s="8">
        <f>9.9269*SIN(2*Phase_with_Leap_Cycle+0.3704)</f>
        <v>8.6707408610368351</v>
      </c>
      <c r="O55" s="8">
        <f>0.3337*SIN(3*Phase_with_Leap_Cycle+0.3042)</f>
        <v>9.0292931279756516E-2</v>
      </c>
      <c r="P55" s="8">
        <f>0.2317*SIN(4*Phase_with_Leap_Cycle+0.7158)</f>
        <v>-0.19396979881129636</v>
      </c>
      <c r="Q55" s="8">
        <f>EoT_1+EoT_2+EoT_3+EoT_4</f>
        <v>13.737057245796914</v>
      </c>
      <c r="R55" s="8">
        <f>4*(Zone*15-Longitude)</f>
        <v>4</v>
      </c>
      <c r="S55" s="8">
        <f>EoT+Longitude_Correction</f>
        <v>17.737057245796912</v>
      </c>
    </row>
    <row r="56" spans="1:19" x14ac:dyDescent="0.2">
      <c r="A56" s="5">
        <f t="shared" si="3"/>
        <v>45708</v>
      </c>
      <c r="B56" s="2">
        <f t="shared" si="0"/>
        <v>2025</v>
      </c>
      <c r="C56" s="2">
        <f t="shared" si="1"/>
        <v>2</v>
      </c>
      <c r="D56" s="2">
        <f t="shared" si="2"/>
        <v>20</v>
      </c>
      <c r="E56" s="2">
        <v>2024</v>
      </c>
      <c r="F56" s="2">
        <f>IF(Month&lt;= 2, Month + 12,Month)</f>
        <v>14</v>
      </c>
      <c r="G56" s="2">
        <f>12-Zone</f>
        <v>10</v>
      </c>
      <c r="H56" s="2">
        <f>INT(Year_Corrected / 100)</f>
        <v>20</v>
      </c>
      <c r="I56" s="2">
        <f>2 - aaa + INT(aaa/4)</f>
        <v>-13</v>
      </c>
      <c r="J56" s="8">
        <f xml:space="preserve"> bbb + INT(365.25 * Year_Corrected)  + INT(30.6001 * (Month_Corrected + 1))  + Day   + UTC/24 - 730550.5</f>
        <v>9181.9166666666279</v>
      </c>
      <c r="K56" s="8">
        <f>MOD((4 * Days_since_Epoch),1461)</f>
        <v>202.66666666651145</v>
      </c>
      <c r="L56" s="8">
        <f>0.004301 * Days_since_Leap_Cycle_Start</f>
        <v>0.87166933333266572</v>
      </c>
      <c r="M56" s="8">
        <f>7.3529*SIN(Phase_with_Leap_Cycle+6.2085)</f>
        <v>5.2591733595114469</v>
      </c>
      <c r="N56" s="8">
        <f>9.9269*SIN(2*Phase_with_Leap_Cycle+0.3704)</f>
        <v>8.499334429338079</v>
      </c>
      <c r="O56" s="8">
        <f>0.3337*SIN(3*Phase_with_Leap_Cycle+0.3042)</f>
        <v>7.3599596513176074E-2</v>
      </c>
      <c r="P56" s="8">
        <f>0.2317*SIN(4*Phase_with_Leap_Cycle+0.7158)</f>
        <v>-0.20222489529298604</v>
      </c>
      <c r="Q56" s="8">
        <f>EoT_1+EoT_2+EoT_3+EoT_4</f>
        <v>13.629882490069717</v>
      </c>
      <c r="R56" s="8">
        <f>4*(Zone*15-Longitude)</f>
        <v>4</v>
      </c>
      <c r="S56" s="8">
        <f>EoT+Longitude_Correction</f>
        <v>17.629882490069718</v>
      </c>
    </row>
    <row r="57" spans="1:19" x14ac:dyDescent="0.2">
      <c r="A57" s="5">
        <f t="shared" si="3"/>
        <v>45709</v>
      </c>
      <c r="B57" s="2">
        <f t="shared" si="0"/>
        <v>2025</v>
      </c>
      <c r="C57" s="2">
        <f t="shared" si="1"/>
        <v>2</v>
      </c>
      <c r="D57" s="2">
        <f t="shared" si="2"/>
        <v>21</v>
      </c>
      <c r="E57" s="2">
        <v>2024</v>
      </c>
      <c r="F57" s="2">
        <f>IF(Month&lt;= 2, Month + 12,Month)</f>
        <v>14</v>
      </c>
      <c r="G57" s="2">
        <f>12-Zone</f>
        <v>10</v>
      </c>
      <c r="H57" s="2">
        <f>INT(Year_Corrected / 100)</f>
        <v>20</v>
      </c>
      <c r="I57" s="2">
        <f>2 - aaa + INT(aaa/4)</f>
        <v>-13</v>
      </c>
      <c r="J57" s="8">
        <f xml:space="preserve"> bbb + INT(365.25 * Year_Corrected)  + INT(30.6001 * (Month_Corrected + 1))  + Day   + UTC/24 - 730550.5</f>
        <v>9182.9166666666279</v>
      </c>
      <c r="K57" s="8">
        <f>MOD((4 * Days_since_Epoch),1461)</f>
        <v>206.66666666651145</v>
      </c>
      <c r="L57" s="8">
        <f>0.004301 * Days_since_Leap_Cycle_Start</f>
        <v>0.88887333333266572</v>
      </c>
      <c r="M57" s="8">
        <f>7.3529*SIN(Phase_with_Leap_Cycle+6.2085)</f>
        <v>5.3467969075309831</v>
      </c>
      <c r="N57" s="8">
        <f>9.9269*SIN(2*Phase_with_Leap_Cycle+0.3704)</f>
        <v>8.3178665393856317</v>
      </c>
      <c r="O57" s="8">
        <f>0.3337*SIN(3*Phase_with_Leap_Cycle+0.3042)</f>
        <v>5.6710250765508168E-2</v>
      </c>
      <c r="P57" s="8">
        <f>0.2317*SIN(4*Phase_with_Leap_Cycle+0.7158)</f>
        <v>-0.20952270496629272</v>
      </c>
      <c r="Q57" s="8">
        <f>EoT_1+EoT_2+EoT_3+EoT_4</f>
        <v>13.51185099271583</v>
      </c>
      <c r="R57" s="8">
        <f>4*(Zone*15-Longitude)</f>
        <v>4</v>
      </c>
      <c r="S57" s="8">
        <f>EoT+Longitude_Correction</f>
        <v>17.511850992715829</v>
      </c>
    </row>
    <row r="58" spans="1:19" x14ac:dyDescent="0.2">
      <c r="A58" s="5">
        <f t="shared" si="3"/>
        <v>45710</v>
      </c>
      <c r="B58" s="2">
        <f t="shared" si="0"/>
        <v>2025</v>
      </c>
      <c r="C58" s="2">
        <f t="shared" si="1"/>
        <v>2</v>
      </c>
      <c r="D58" s="2">
        <f t="shared" si="2"/>
        <v>22</v>
      </c>
      <c r="E58" s="2">
        <v>2024</v>
      </c>
      <c r="F58" s="2">
        <f>IF(Month&lt;= 2, Month + 12,Month)</f>
        <v>14</v>
      </c>
      <c r="G58" s="2">
        <f>12-Zone</f>
        <v>10</v>
      </c>
      <c r="H58" s="2">
        <f>INT(Year_Corrected / 100)</f>
        <v>20</v>
      </c>
      <c r="I58" s="2">
        <f>2 - aaa + INT(aaa/4)</f>
        <v>-13</v>
      </c>
      <c r="J58" s="8">
        <f xml:space="preserve"> bbb + INT(365.25 * Year_Corrected)  + INT(30.6001 * (Month_Corrected + 1))  + Day   + UTC/24 - 730550.5</f>
        <v>9183.9166666666279</v>
      </c>
      <c r="K58" s="8">
        <f>MOD((4 * Days_since_Epoch),1461)</f>
        <v>210.66666666651145</v>
      </c>
      <c r="L58" s="8">
        <f>0.004301 * Days_since_Leap_Cycle_Start</f>
        <v>0.90607733333266571</v>
      </c>
      <c r="M58" s="8">
        <f>7.3529*SIN(Phase_with_Leap_Cycle+6.2085)</f>
        <v>5.4328379623810505</v>
      </c>
      <c r="N58" s="8">
        <f>9.9269*SIN(2*Phase_with_Leap_Cycle+0.3704)</f>
        <v>8.1265520117180117</v>
      </c>
      <c r="O58" s="8">
        <f>0.3337*SIN(3*Phase_with_Leap_Cycle+0.3042)</f>
        <v>3.9669873865267144E-2</v>
      </c>
      <c r="P58" s="8">
        <f>0.2317*SIN(4*Phase_with_Leap_Cycle+0.7158)</f>
        <v>-0.21582868165469232</v>
      </c>
      <c r="Q58" s="8">
        <f>EoT_1+EoT_2+EoT_3+EoT_4</f>
        <v>13.383231166309637</v>
      </c>
      <c r="R58" s="8">
        <f>4*(Zone*15-Longitude)</f>
        <v>4</v>
      </c>
      <c r="S58" s="8">
        <f>EoT+Longitude_Correction</f>
        <v>17.383231166309635</v>
      </c>
    </row>
    <row r="59" spans="1:19" x14ac:dyDescent="0.2">
      <c r="A59" s="5">
        <f t="shared" si="3"/>
        <v>45711</v>
      </c>
      <c r="B59" s="2">
        <f t="shared" si="0"/>
        <v>2025</v>
      </c>
      <c r="C59" s="2">
        <f t="shared" si="1"/>
        <v>2</v>
      </c>
      <c r="D59" s="2">
        <f t="shared" si="2"/>
        <v>23</v>
      </c>
      <c r="E59" s="2">
        <v>2024</v>
      </c>
      <c r="F59" s="2">
        <f>IF(Month&lt;= 2, Month + 12,Month)</f>
        <v>14</v>
      </c>
      <c r="G59" s="2">
        <f>12-Zone</f>
        <v>10</v>
      </c>
      <c r="H59" s="2">
        <f>INT(Year_Corrected / 100)</f>
        <v>20</v>
      </c>
      <c r="I59" s="2">
        <f>2 - aaa + INT(aaa/4)</f>
        <v>-13</v>
      </c>
      <c r="J59" s="8">
        <f xml:space="preserve"> bbb + INT(365.25 * Year_Corrected)  + INT(30.6001 * (Month_Corrected + 1))  + Day   + UTC/24 - 730550.5</f>
        <v>9184.9166666666279</v>
      </c>
      <c r="K59" s="8">
        <f>MOD((4 * Days_since_Epoch),1461)</f>
        <v>214.66666666651145</v>
      </c>
      <c r="L59" s="8">
        <f>0.004301 * Days_since_Leap_Cycle_Start</f>
        <v>0.92328133333266571</v>
      </c>
      <c r="M59" s="8">
        <f>7.3529*SIN(Phase_with_Leap_Cycle+6.2085)</f>
        <v>5.5172710584634732</v>
      </c>
      <c r="N59" s="8">
        <f>9.9269*SIN(2*Phase_with_Leap_Cycle+0.3704)</f>
        <v>7.9256173232610845</v>
      </c>
      <c r="O59" s="8">
        <f>0.3337*SIN(3*Phase_with_Leap_Cycle+0.3042)</f>
        <v>2.2523847868233249E-2</v>
      </c>
      <c r="P59" s="8">
        <f>0.2317*SIN(4*Phase_with_Leap_Cycle+0.7158)</f>
        <v>-0.22111297429415527</v>
      </c>
      <c r="Q59" s="8">
        <f>EoT_1+EoT_2+EoT_3+EoT_4</f>
        <v>13.244299255298637</v>
      </c>
      <c r="R59" s="8">
        <f>4*(Zone*15-Longitude)</f>
        <v>4</v>
      </c>
      <c r="S59" s="8">
        <f>EoT+Longitude_Correction</f>
        <v>17.244299255298635</v>
      </c>
    </row>
    <row r="60" spans="1:19" x14ac:dyDescent="0.2">
      <c r="A60" s="5">
        <f t="shared" si="3"/>
        <v>45712</v>
      </c>
      <c r="B60" s="2">
        <f t="shared" si="0"/>
        <v>2025</v>
      </c>
      <c r="C60" s="2">
        <f t="shared" si="1"/>
        <v>2</v>
      </c>
      <c r="D60" s="2">
        <f t="shared" si="2"/>
        <v>24</v>
      </c>
      <c r="E60" s="2">
        <v>2024</v>
      </c>
      <c r="F60" s="2">
        <f>IF(Month&lt;= 2, Month + 12,Month)</f>
        <v>14</v>
      </c>
      <c r="G60" s="2">
        <f>12-Zone</f>
        <v>10</v>
      </c>
      <c r="H60" s="2">
        <f>INT(Year_Corrected / 100)</f>
        <v>20</v>
      </c>
      <c r="I60" s="2">
        <f>2 - aaa + INT(aaa/4)</f>
        <v>-13</v>
      </c>
      <c r="J60" s="8">
        <f xml:space="preserve"> bbb + INT(365.25 * Year_Corrected)  + INT(30.6001 * (Month_Corrected + 1))  + Day   + UTC/24 - 730550.5</f>
        <v>9185.9166666666279</v>
      </c>
      <c r="K60" s="8">
        <f>MOD((4 * Days_since_Epoch),1461)</f>
        <v>218.66666666651145</v>
      </c>
      <c r="L60" s="8">
        <f>0.004301 * Days_since_Leap_Cycle_Start</f>
        <v>0.94048533333266571</v>
      </c>
      <c r="M60" s="8">
        <f>7.3529*SIN(Phase_with_Leap_Cycle+6.2085)</f>
        <v>5.6000712060881304</v>
      </c>
      <c r="N60" s="8">
        <f>9.9269*SIN(2*Phase_with_Leap_Cycle+0.3704)</f>
        <v>7.7153003392261104</v>
      </c>
      <c r="O60" s="8">
        <f>0.3337*SIN(3*Phase_with_Leap_Cycle+0.3042)</f>
        <v>5.3178361956290401E-3</v>
      </c>
      <c r="P60" s="8">
        <f>0.2317*SIN(4*Phase_with_Leap_Cycle+0.7158)</f>
        <v>-0.22535056824131594</v>
      </c>
      <c r="Q60" s="8">
        <f>EoT_1+EoT_2+EoT_3+EoT_4</f>
        <v>13.095338813268555</v>
      </c>
      <c r="R60" s="8">
        <f>4*(Zone*15-Longitude)</f>
        <v>4</v>
      </c>
      <c r="S60" s="8">
        <f>EoT+Longitude_Correction</f>
        <v>17.095338813268555</v>
      </c>
    </row>
    <row r="61" spans="1:19" x14ac:dyDescent="0.2">
      <c r="A61" s="5">
        <f t="shared" si="3"/>
        <v>45713</v>
      </c>
      <c r="B61" s="2">
        <f t="shared" si="0"/>
        <v>2025</v>
      </c>
      <c r="C61" s="2">
        <f t="shared" si="1"/>
        <v>2</v>
      </c>
      <c r="D61" s="2">
        <f t="shared" si="2"/>
        <v>25</v>
      </c>
      <c r="E61" s="2">
        <v>2024</v>
      </c>
      <c r="F61" s="2">
        <f>IF(Month&lt;= 2, Month + 12,Month)</f>
        <v>14</v>
      </c>
      <c r="G61" s="2">
        <f>12-Zone</f>
        <v>10</v>
      </c>
      <c r="H61" s="2">
        <f>INT(Year_Corrected / 100)</f>
        <v>20</v>
      </c>
      <c r="I61" s="2">
        <f>2 - aaa + INT(aaa/4)</f>
        <v>-13</v>
      </c>
      <c r="J61" s="8">
        <f xml:space="preserve"> bbb + INT(365.25 * Year_Corrected)  + INT(30.6001 * (Month_Corrected + 1))  + Day   + UTC/24 - 730550.5</f>
        <v>9186.9166666666279</v>
      </c>
      <c r="K61" s="8">
        <f>MOD((4 * Days_since_Epoch),1461)</f>
        <v>222.66666666651145</v>
      </c>
      <c r="L61" s="8">
        <f>0.004301 * Days_since_Leap_Cycle_Start</f>
        <v>0.95768933333266582</v>
      </c>
      <c r="M61" s="8">
        <f>7.3529*SIN(Phase_with_Leap_Cycle+6.2085)</f>
        <v>5.6812138988691743</v>
      </c>
      <c r="N61" s="8">
        <f>9.9269*SIN(2*Phase_with_Leap_Cycle+0.3704)</f>
        <v>7.4958500315264214</v>
      </c>
      <c r="O61" s="8">
        <f>0.3337*SIN(3*Phase_with_Leap_Cycle+0.3042)</f>
        <v>-1.1902337977034293E-2</v>
      </c>
      <c r="P61" s="8">
        <f>0.2317*SIN(4*Phase_with_Leap_Cycle+0.7158)</f>
        <v>-0.22852140368712359</v>
      </c>
      <c r="Q61" s="8">
        <f>EoT_1+EoT_2+EoT_3+EoT_4</f>
        <v>12.936640188731438</v>
      </c>
      <c r="R61" s="8">
        <f>4*(Zone*15-Longitude)</f>
        <v>4</v>
      </c>
      <c r="S61" s="8">
        <f>EoT+Longitude_Correction</f>
        <v>16.936640188731438</v>
      </c>
    </row>
    <row r="62" spans="1:19" x14ac:dyDescent="0.2">
      <c r="A62" s="5">
        <f t="shared" si="3"/>
        <v>45714</v>
      </c>
      <c r="B62" s="2">
        <f t="shared" si="0"/>
        <v>2025</v>
      </c>
      <c r="C62" s="2">
        <f t="shared" si="1"/>
        <v>2</v>
      </c>
      <c r="D62" s="2">
        <f t="shared" si="2"/>
        <v>26</v>
      </c>
      <c r="E62" s="2">
        <v>2024</v>
      </c>
      <c r="F62" s="2">
        <f>IF(Month&lt;= 2, Month + 12,Month)</f>
        <v>14</v>
      </c>
      <c r="G62" s="2">
        <f>12-Zone</f>
        <v>10</v>
      </c>
      <c r="H62" s="2">
        <f>INT(Year_Corrected / 100)</f>
        <v>20</v>
      </c>
      <c r="I62" s="2">
        <f>2 - aaa + INT(aaa/4)</f>
        <v>-13</v>
      </c>
      <c r="J62" s="8">
        <f xml:space="preserve"> bbb + INT(365.25 * Year_Corrected)  + INT(30.6001 * (Month_Corrected + 1))  + Day   + UTC/24 - 730550.5</f>
        <v>9187.9166666666279</v>
      </c>
      <c r="K62" s="8">
        <f>MOD((4 * Days_since_Epoch),1461)</f>
        <v>226.66666666651145</v>
      </c>
      <c r="L62" s="8">
        <f>0.004301 * Days_since_Leap_Cycle_Start</f>
        <v>0.97489333333266581</v>
      </c>
      <c r="M62" s="8">
        <f>7.3529*SIN(Phase_with_Leap_Cycle+6.2085)</f>
        <v>5.7606751209782026</v>
      </c>
      <c r="N62" s="8">
        <f>9.9269*SIN(2*Phase_with_Leap_Cycle+0.3704)</f>
        <v>7.2675261840460426</v>
      </c>
      <c r="O62" s="8">
        <f>0.3337*SIN(3*Phase_with_Leap_Cycle+0.3042)</f>
        <v>-2.9090813756572326E-2</v>
      </c>
      <c r="P62" s="8">
        <f>0.2317*SIN(4*Phase_with_Leap_Cycle+0.7158)</f>
        <v>-0.23061047061543036</v>
      </c>
      <c r="Q62" s="8">
        <f>EoT_1+EoT_2+EoT_3+EoT_4</f>
        <v>12.768500020652244</v>
      </c>
      <c r="R62" s="8">
        <f>4*(Zone*15-Longitude)</f>
        <v>4</v>
      </c>
      <c r="S62" s="8">
        <f>EoT+Longitude_Correction</f>
        <v>16.768500020652244</v>
      </c>
    </row>
    <row r="63" spans="1:19" x14ac:dyDescent="0.2">
      <c r="A63" s="5">
        <f t="shared" si="3"/>
        <v>45715</v>
      </c>
      <c r="B63" s="2">
        <f t="shared" si="0"/>
        <v>2025</v>
      </c>
      <c r="C63" s="2">
        <f t="shared" si="1"/>
        <v>2</v>
      </c>
      <c r="D63" s="2">
        <f t="shared" si="2"/>
        <v>27</v>
      </c>
      <c r="E63" s="2">
        <v>2024</v>
      </c>
      <c r="F63" s="2">
        <f>IF(Month&lt;= 2, Month + 12,Month)</f>
        <v>14</v>
      </c>
      <c r="G63" s="2">
        <f>12-Zone</f>
        <v>10</v>
      </c>
      <c r="H63" s="2">
        <f>INT(Year_Corrected / 100)</f>
        <v>20</v>
      </c>
      <c r="I63" s="2">
        <f>2 - aaa + INT(aaa/4)</f>
        <v>-13</v>
      </c>
      <c r="J63" s="8">
        <f xml:space="preserve"> bbb + INT(365.25 * Year_Corrected)  + INT(30.6001 * (Month_Corrected + 1))  + Day   + UTC/24 - 730550.5</f>
        <v>9188.9166666666279</v>
      </c>
      <c r="K63" s="8">
        <f>MOD((4 * Days_since_Epoch),1461)</f>
        <v>230.66666666651145</v>
      </c>
      <c r="L63" s="8">
        <f>0.004301 * Days_since_Leap_Cycle_Start</f>
        <v>0.99209733333266581</v>
      </c>
      <c r="M63" s="8">
        <f>7.3529*SIN(Phase_with_Leap_Cycle+6.2085)</f>
        <v>5.8384313542522035</v>
      </c>
      <c r="N63" s="8">
        <f>9.9269*SIN(2*Phase_with_Leap_Cycle+0.3704)</f>
        <v>7.0305990851091771</v>
      </c>
      <c r="O63" s="8">
        <f>0.3337*SIN(3*Phase_with_Leap_Cycle+0.3042)</f>
        <v>-4.6201814669192778E-2</v>
      </c>
      <c r="P63" s="8">
        <f>0.2317*SIN(4*Phase_with_Leap_Cycle+0.7158)</f>
        <v>-0.23160787985700518</v>
      </c>
      <c r="Q63" s="8">
        <f>EoT_1+EoT_2+EoT_3+EoT_4</f>
        <v>12.591220744835184</v>
      </c>
      <c r="R63" s="8">
        <f>4*(Zone*15-Longitude)</f>
        <v>4</v>
      </c>
      <c r="S63" s="8">
        <f>EoT+Longitude_Correction</f>
        <v>16.591220744835184</v>
      </c>
    </row>
    <row r="64" spans="1:19" x14ac:dyDescent="0.2">
      <c r="A64" s="5">
        <f t="shared" si="3"/>
        <v>45716</v>
      </c>
      <c r="B64" s="2">
        <f t="shared" si="0"/>
        <v>2025</v>
      </c>
      <c r="C64" s="2">
        <f t="shared" si="1"/>
        <v>2</v>
      </c>
      <c r="D64" s="2">
        <f t="shared" si="2"/>
        <v>28</v>
      </c>
      <c r="E64" s="2">
        <v>2024</v>
      </c>
      <c r="F64" s="2">
        <f>IF(Month&lt;= 2, Month + 12,Month)</f>
        <v>14</v>
      </c>
      <c r="G64" s="2">
        <f>12-Zone</f>
        <v>10</v>
      </c>
      <c r="H64" s="2">
        <f>INT(Year_Corrected / 100)</f>
        <v>20</v>
      </c>
      <c r="I64" s="2">
        <f>2 - aaa + INT(aaa/4)</f>
        <v>-13</v>
      </c>
      <c r="J64" s="8">
        <f xml:space="preserve"> bbb + INT(365.25 * Year_Corrected)  + INT(30.6001 * (Month_Corrected + 1))  + Day   + UTC/24 - 730550.5</f>
        <v>9189.9166666666279</v>
      </c>
      <c r="K64" s="8">
        <f>MOD((4 * Days_since_Epoch),1461)</f>
        <v>234.66666666651145</v>
      </c>
      <c r="L64" s="8">
        <f>0.004301 * Days_since_Leap_Cycle_Start</f>
        <v>1.0093013333326657</v>
      </c>
      <c r="M64" s="8">
        <f>7.3529*SIN(Phase_with_Leap_Cycle+6.2085)</f>
        <v>5.9144595851542627</v>
      </c>
      <c r="N64" s="8">
        <f>9.9269*SIN(2*Phase_with_Leap_Cycle+0.3704)</f>
        <v>6.7853492075145985</v>
      </c>
      <c r="O64" s="8">
        <f>0.3337*SIN(3*Phase_with_Leap_Cycle+0.3042)</f>
        <v>-6.318977057273166E-2</v>
      </c>
      <c r="P64" s="8">
        <f>0.2317*SIN(4*Phase_with_Leap_Cycle+0.7158)</f>
        <v>-0.23150890990261874</v>
      </c>
      <c r="Q64" s="8">
        <f>EoT_1+EoT_2+EoT_3+EoT_4</f>
        <v>12.40511011219351</v>
      </c>
      <c r="R64" s="8">
        <f>4*(Zone*15-Longitude)</f>
        <v>4</v>
      </c>
      <c r="S64" s="8">
        <f>EoT+Longitude_Correction</f>
        <v>16.405110112193512</v>
      </c>
    </row>
    <row r="65" spans="1:19" x14ac:dyDescent="0.2">
      <c r="A65" s="5">
        <f t="shared" si="3"/>
        <v>45717</v>
      </c>
      <c r="B65" s="2">
        <f t="shared" si="0"/>
        <v>2025</v>
      </c>
      <c r="C65" s="2">
        <f t="shared" si="1"/>
        <v>3</v>
      </c>
      <c r="D65" s="2">
        <f t="shared" si="2"/>
        <v>1</v>
      </c>
      <c r="E65" s="2">
        <v>2025</v>
      </c>
      <c r="F65" s="2">
        <f>IF(Month&lt;= 2, Month + 12,Month)</f>
        <v>3</v>
      </c>
      <c r="G65" s="2">
        <f>12-Zone</f>
        <v>10</v>
      </c>
      <c r="H65" s="2">
        <f>INT(Year_Corrected / 100)</f>
        <v>20</v>
      </c>
      <c r="I65" s="2">
        <f>2 - aaa + INT(aaa/4)</f>
        <v>-13</v>
      </c>
      <c r="J65" s="8">
        <f xml:space="preserve"> bbb + INT(365.25 * Year_Corrected)  + INT(30.6001 * (Month_Corrected + 1))  + Day   + UTC/24 - 730550.5</f>
        <v>9190.9166666666279</v>
      </c>
      <c r="K65" s="8">
        <f>MOD((4 * Days_since_Epoch),1461)</f>
        <v>238.66666666651145</v>
      </c>
      <c r="L65" s="8">
        <f>0.004301 * Days_since_Leap_Cycle_Start</f>
        <v>1.0265053333326657</v>
      </c>
      <c r="M65" s="8">
        <f>7.3529*SIN(Phase_with_Leap_Cycle+6.2085)</f>
        <v>5.9887373115848597</v>
      </c>
      <c r="N65" s="8">
        <f>9.9269*SIN(2*Phase_with_Leap_Cycle+0.3704)</f>
        <v>6.5320668765137331</v>
      </c>
      <c r="O65" s="8">
        <f>0.3337*SIN(3*Phase_with_Leap_Cycle+0.3042)</f>
        <v>-8.0009439019389506E-2</v>
      </c>
      <c r="P65" s="8">
        <f>0.2317*SIN(4*Phase_with_Leap_Cycle+0.7158)</f>
        <v>-0.23031402925359792</v>
      </c>
      <c r="Q65" s="8">
        <f>EoT_1+EoT_2+EoT_3+EoT_4</f>
        <v>12.210480719825604</v>
      </c>
      <c r="R65" s="8">
        <f>4*(Zone*15-Longitude)</f>
        <v>4</v>
      </c>
      <c r="S65" s="8">
        <f>EoT+Longitude_Correction</f>
        <v>16.210480719825604</v>
      </c>
    </row>
    <row r="66" spans="1:19" x14ac:dyDescent="0.2">
      <c r="A66" s="5">
        <f t="shared" si="3"/>
        <v>45718</v>
      </c>
      <c r="B66" s="2">
        <f t="shared" si="0"/>
        <v>2025</v>
      </c>
      <c r="C66" s="2">
        <f t="shared" si="1"/>
        <v>3</v>
      </c>
      <c r="D66" s="2">
        <f t="shared" si="2"/>
        <v>2</v>
      </c>
      <c r="E66" s="2">
        <v>2025</v>
      </c>
      <c r="F66" s="2">
        <f>IF(Month&lt;= 2, Month + 12,Month)</f>
        <v>3</v>
      </c>
      <c r="G66" s="2">
        <f>12-Zone</f>
        <v>10</v>
      </c>
      <c r="H66" s="2">
        <f>INT(Year_Corrected / 100)</f>
        <v>20</v>
      </c>
      <c r="I66" s="2">
        <f>2 - aaa + INT(aaa/4)</f>
        <v>-13</v>
      </c>
      <c r="J66" s="8">
        <f xml:space="preserve"> bbb + INT(365.25 * Year_Corrected)  + INT(30.6001 * (Month_Corrected + 1))  + Day   + UTC/24 - 730550.5</f>
        <v>9191.9166666666279</v>
      </c>
      <c r="K66" s="8">
        <f>MOD((4 * Days_since_Epoch),1461)</f>
        <v>242.66666666651145</v>
      </c>
      <c r="L66" s="8">
        <f>0.004301 * Days_since_Leap_Cycle_Start</f>
        <v>1.0437093333326657</v>
      </c>
      <c r="M66" s="8">
        <f>7.3529*SIN(Phase_with_Leap_Cycle+6.2085)</f>
        <v>6.0612425495418458</v>
      </c>
      <c r="N66" s="8">
        <f>9.9269*SIN(2*Phase_with_Leap_Cycle+0.3704)</f>
        <v>6.2710519261254607</v>
      </c>
      <c r="O66" s="8">
        <f>0.3337*SIN(3*Phase_with_Leap_Cycle+0.3042)</f>
        <v>-9.6616025745746861E-2</v>
      </c>
      <c r="P66" s="8">
        <f>0.2317*SIN(4*Phase_with_Leap_Cycle+0.7158)</f>
        <v>-0.22802889420404654</v>
      </c>
      <c r="Q66" s="8">
        <f>EoT_1+EoT_2+EoT_3+EoT_4</f>
        <v>12.007649555717515</v>
      </c>
      <c r="R66" s="8">
        <f>4*(Zone*15-Longitude)</f>
        <v>4</v>
      </c>
      <c r="S66" s="8">
        <f>EoT+Longitude_Correction</f>
        <v>16.007649555717514</v>
      </c>
    </row>
    <row r="67" spans="1:19" x14ac:dyDescent="0.2">
      <c r="A67" s="5">
        <f t="shared" si="3"/>
        <v>45719</v>
      </c>
      <c r="B67" s="2">
        <f t="shared" si="0"/>
        <v>2025</v>
      </c>
      <c r="C67" s="2">
        <f t="shared" si="1"/>
        <v>3</v>
      </c>
      <c r="D67" s="2">
        <f t="shared" si="2"/>
        <v>3</v>
      </c>
      <c r="E67" s="2">
        <v>2025</v>
      </c>
      <c r="F67" s="2">
        <f>IF(Month&lt;= 2, Month + 12,Month)</f>
        <v>3</v>
      </c>
      <c r="G67" s="2">
        <f>12-Zone</f>
        <v>10</v>
      </c>
      <c r="H67" s="2">
        <f>INT(Year_Corrected / 100)</f>
        <v>20</v>
      </c>
      <c r="I67" s="2">
        <f>2 - aaa + INT(aaa/4)</f>
        <v>-13</v>
      </c>
      <c r="J67" s="8">
        <f xml:space="preserve"> bbb + INT(365.25 * Year_Corrected)  + INT(30.6001 * (Month_Corrected + 1))  + Day   + UTC/24 - 730550.5</f>
        <v>9192.9166666666279</v>
      </c>
      <c r="K67" s="8">
        <f>MOD((4 * Days_since_Epoch),1461)</f>
        <v>246.66666666651145</v>
      </c>
      <c r="L67" s="8">
        <f>0.004301 * Days_since_Leap_Cycle_Start</f>
        <v>1.0609133333326657</v>
      </c>
      <c r="M67" s="8">
        <f>7.3529*SIN(Phase_with_Leap_Cycle+6.2085)</f>
        <v>6.1319538396270481</v>
      </c>
      <c r="N67" s="8">
        <f>9.9269*SIN(2*Phase_with_Leap_Cycle+0.3704)</f>
        <v>6.0026133441945069</v>
      </c>
      <c r="O67" s="8">
        <f>0.3337*SIN(3*Phase_with_Leap_Cycle+0.3042)</f>
        <v>-0.11296530396917168</v>
      </c>
      <c r="P67" s="8">
        <f>0.2317*SIN(4*Phase_with_Leap_Cycle+0.7158)</f>
        <v>-0.22466432206523154</v>
      </c>
      <c r="Q67" s="8">
        <f>EoT_1+EoT_2+EoT_3+EoT_4</f>
        <v>11.796937557787151</v>
      </c>
      <c r="R67" s="8">
        <f>4*(Zone*15-Longitude)</f>
        <v>4</v>
      </c>
      <c r="S67" s="8">
        <f>EoT+Longitude_Correction</f>
        <v>15.796937557787151</v>
      </c>
    </row>
    <row r="68" spans="1:19" x14ac:dyDescent="0.2">
      <c r="A68" s="5">
        <f t="shared" si="3"/>
        <v>45720</v>
      </c>
      <c r="B68" s="2">
        <f t="shared" si="0"/>
        <v>2025</v>
      </c>
      <c r="C68" s="2">
        <f t="shared" si="1"/>
        <v>3</v>
      </c>
      <c r="D68" s="2">
        <f t="shared" si="2"/>
        <v>4</v>
      </c>
      <c r="E68" s="2">
        <v>2025</v>
      </c>
      <c r="F68" s="2">
        <f>IF(Month&lt;= 2, Month + 12,Month)</f>
        <v>3</v>
      </c>
      <c r="G68" s="2">
        <f>12-Zone</f>
        <v>10</v>
      </c>
      <c r="H68" s="2">
        <f>INT(Year_Corrected / 100)</f>
        <v>20</v>
      </c>
      <c r="I68" s="2">
        <f>2 - aaa + INT(aaa/4)</f>
        <v>-13</v>
      </c>
      <c r="J68" s="8">
        <f xml:space="preserve"> bbb + INT(365.25 * Year_Corrected)  + INT(30.6001 * (Month_Corrected + 1))  + Day   + UTC/24 - 730550.5</f>
        <v>9193.9166666666279</v>
      </c>
      <c r="K68" s="8">
        <f>MOD((4 * Days_since_Epoch),1461)</f>
        <v>250.66666666651145</v>
      </c>
      <c r="L68" s="8">
        <f>0.004301 * Days_since_Leap_Cycle_Start</f>
        <v>1.0781173333326657</v>
      </c>
      <c r="M68" s="8">
        <f>7.3529*SIN(Phase_with_Leap_Cycle+6.2085)</f>
        <v>6.2008502533976015</v>
      </c>
      <c r="N68" s="8">
        <f>9.9269*SIN(2*Phase_with_Leap_Cycle+0.3704)</f>
        <v>5.7270689066135887</v>
      </c>
      <c r="O68" s="8">
        <f>0.3337*SIN(3*Phase_with_Leap_Cycle+0.3042)</f>
        <v>-0.12901373217291071</v>
      </c>
      <c r="P68" s="8">
        <f>0.2317*SIN(4*Phase_with_Leap_Cycle+0.7158)</f>
        <v>-0.22023623995888378</v>
      </c>
      <c r="Q68" s="8">
        <f>EoT_1+EoT_2+EoT_3+EoT_4</f>
        <v>11.578669187879393</v>
      </c>
      <c r="R68" s="8">
        <f>4*(Zone*15-Longitude)</f>
        <v>4</v>
      </c>
      <c r="S68" s="8">
        <f>EoT+Longitude_Correction</f>
        <v>15.578669187879393</v>
      </c>
    </row>
    <row r="69" spans="1:19" x14ac:dyDescent="0.2">
      <c r="A69" s="5">
        <f t="shared" si="3"/>
        <v>45721</v>
      </c>
      <c r="B69" s="2">
        <f t="shared" si="0"/>
        <v>2025</v>
      </c>
      <c r="C69" s="2">
        <f t="shared" si="1"/>
        <v>3</v>
      </c>
      <c r="D69" s="2">
        <f t="shared" si="2"/>
        <v>5</v>
      </c>
      <c r="E69" s="2">
        <v>2025</v>
      </c>
      <c r="F69" s="2">
        <f>IF(Month&lt;= 2, Month + 12,Month)</f>
        <v>3</v>
      </c>
      <c r="G69" s="2">
        <f>12-Zone</f>
        <v>10</v>
      </c>
      <c r="H69" s="2">
        <f>INT(Year_Corrected / 100)</f>
        <v>20</v>
      </c>
      <c r="I69" s="2">
        <f>2 - aaa + INT(aaa/4)</f>
        <v>-13</v>
      </c>
      <c r="J69" s="8">
        <f xml:space="preserve"> bbb + INT(365.25 * Year_Corrected)  + INT(30.6001 * (Month_Corrected + 1))  + Day   + UTC/24 - 730550.5</f>
        <v>9194.9166666666279</v>
      </c>
      <c r="K69" s="8">
        <f>MOD((4 * Days_since_Epoch),1461)</f>
        <v>254.66666666651145</v>
      </c>
      <c r="L69" s="8">
        <f>0.004301 * Days_since_Leap_Cycle_Start</f>
        <v>1.0953213333326657</v>
      </c>
      <c r="M69" s="8">
        <f>7.3529*SIN(Phase_with_Leap_Cycle+6.2085)</f>
        <v>6.267911399560159</v>
      </c>
      <c r="N69" s="8">
        <f>9.9269*SIN(2*Phase_with_Leap_Cycle+0.3704)</f>
        <v>5.444744801142325</v>
      </c>
      <c r="O69" s="8">
        <f>0.3337*SIN(3*Phase_with_Leap_Cycle+0.3042)</f>
        <v>-0.14471857006617164</v>
      </c>
      <c r="P69" s="8">
        <f>0.2317*SIN(4*Phase_with_Leap_Cycle+0.7158)</f>
        <v>-0.21476560942181452</v>
      </c>
      <c r="Q69" s="8">
        <f>EoT_1+EoT_2+EoT_3+EoT_4</f>
        <v>11.353172021214498</v>
      </c>
      <c r="R69" s="8">
        <f>4*(Zone*15-Longitude)</f>
        <v>4</v>
      </c>
      <c r="S69" s="8">
        <f>EoT+Longitude_Correction</f>
        <v>15.353172021214498</v>
      </c>
    </row>
    <row r="70" spans="1:19" x14ac:dyDescent="0.2">
      <c r="A70" s="5">
        <f t="shared" si="3"/>
        <v>45722</v>
      </c>
      <c r="B70" s="2">
        <f t="shared" si="0"/>
        <v>2025</v>
      </c>
      <c r="C70" s="2">
        <f t="shared" si="1"/>
        <v>3</v>
      </c>
      <c r="D70" s="2">
        <f t="shared" si="2"/>
        <v>6</v>
      </c>
      <c r="E70" s="2">
        <v>2025</v>
      </c>
      <c r="F70" s="2">
        <f>IF(Month&lt;= 2, Month + 12,Month)</f>
        <v>3</v>
      </c>
      <c r="G70" s="2">
        <f>12-Zone</f>
        <v>10</v>
      </c>
      <c r="H70" s="2">
        <f>INT(Year_Corrected / 100)</f>
        <v>20</v>
      </c>
      <c r="I70" s="2">
        <f>2 - aaa + INT(aaa/4)</f>
        <v>-13</v>
      </c>
      <c r="J70" s="8">
        <f xml:space="preserve"> bbb + INT(365.25 * Year_Corrected)  + INT(30.6001 * (Month_Corrected + 1))  + Day   + UTC/24 - 730550.5</f>
        <v>9195.9166666666279</v>
      </c>
      <c r="K70" s="8">
        <f>MOD((4 * Days_since_Epoch),1461)</f>
        <v>258.66666666651145</v>
      </c>
      <c r="L70" s="8">
        <f>0.004301 * Days_since_Leap_Cycle_Start</f>
        <v>1.1125253333326657</v>
      </c>
      <c r="M70" s="8">
        <f>7.3529*SIN(Phase_with_Leap_Cycle+6.2085)</f>
        <v>6.333117430006113</v>
      </c>
      <c r="N70" s="8">
        <f>9.9269*SIN(2*Phase_with_Leap_Cycle+0.3704)</f>
        <v>5.1559752412682318</v>
      </c>
      <c r="O70" s="8">
        <f>0.3337*SIN(3*Phase_with_Leap_Cycle+0.3042)</f>
        <v>-0.16003799241037872</v>
      </c>
      <c r="P70" s="8">
        <f>0.2317*SIN(4*Phase_with_Leap_Cycle+0.7158)</f>
        <v>-0.20827832717875244</v>
      </c>
      <c r="Q70" s="8">
        <f>EoT_1+EoT_2+EoT_3+EoT_4</f>
        <v>11.120776351685215</v>
      </c>
      <c r="R70" s="8">
        <f>4*(Zone*15-Longitude)</f>
        <v>4</v>
      </c>
      <c r="S70" s="8">
        <f>EoT+Longitude_Correction</f>
        <v>15.120776351685215</v>
      </c>
    </row>
    <row r="71" spans="1:19" x14ac:dyDescent="0.2">
      <c r="A71" s="5">
        <f t="shared" si="3"/>
        <v>45723</v>
      </c>
      <c r="B71" s="2">
        <f t="shared" ref="B71:B134" si="4">YEAR(A71)</f>
        <v>2025</v>
      </c>
      <c r="C71" s="2">
        <f t="shared" ref="C71:C134" si="5">MONTH(A71)</f>
        <v>3</v>
      </c>
      <c r="D71" s="2">
        <f t="shared" ref="D71:D134" si="6">DAY(A71)</f>
        <v>7</v>
      </c>
      <c r="E71" s="2">
        <v>2025</v>
      </c>
      <c r="F71" s="2">
        <f>IF(Month&lt;= 2, Month + 12,Month)</f>
        <v>3</v>
      </c>
      <c r="G71" s="2">
        <f>12-Zone</f>
        <v>10</v>
      </c>
      <c r="H71" s="2">
        <f>INT(Year_Corrected / 100)</f>
        <v>20</v>
      </c>
      <c r="I71" s="2">
        <f>2 - aaa + INT(aaa/4)</f>
        <v>-13</v>
      </c>
      <c r="J71" s="8">
        <f xml:space="preserve"> bbb + INT(365.25 * Year_Corrected)  + INT(30.6001 * (Month_Corrected + 1))  + Day   + UTC/24 - 730550.5</f>
        <v>9196.9166666666279</v>
      </c>
      <c r="K71" s="8">
        <f>MOD((4 * Days_since_Epoch),1461)</f>
        <v>262.66666666651145</v>
      </c>
      <c r="L71" s="8">
        <f>0.004301 * Days_since_Leap_Cycle_Start</f>
        <v>1.1297293333326657</v>
      </c>
      <c r="M71" s="8">
        <f>7.3529*SIN(Phase_with_Leap_Cycle+6.2085)</f>
        <v>6.3964490456860412</v>
      </c>
      <c r="N71" s="8">
        <f>9.9269*SIN(2*Phase_with_Leap_Cycle+0.3704)</f>
        <v>4.8611020705669192</v>
      </c>
      <c r="O71" s="8">
        <f>0.3337*SIN(3*Phase_with_Leap_Cycle+0.3042)</f>
        <v>-0.17493120040845042</v>
      </c>
      <c r="P71" s="8">
        <f>0.2317*SIN(4*Phase_with_Leap_Cycle+0.7158)</f>
        <v>-0.20080510255311951</v>
      </c>
      <c r="Q71" s="8">
        <f>EoT_1+EoT_2+EoT_3+EoT_4</f>
        <v>10.881814813291392</v>
      </c>
      <c r="R71" s="8">
        <f>4*(Zone*15-Longitude)</f>
        <v>4</v>
      </c>
      <c r="S71" s="8">
        <f>EoT+Longitude_Correction</f>
        <v>14.881814813291392</v>
      </c>
    </row>
    <row r="72" spans="1:19" x14ac:dyDescent="0.2">
      <c r="A72" s="5">
        <f t="shared" ref="A72:A135" si="7">A71+1</f>
        <v>45724</v>
      </c>
      <c r="B72" s="2">
        <f t="shared" si="4"/>
        <v>2025</v>
      </c>
      <c r="C72" s="2">
        <f t="shared" si="5"/>
        <v>3</v>
      </c>
      <c r="D72" s="2">
        <f t="shared" si="6"/>
        <v>8</v>
      </c>
      <c r="E72" s="2">
        <v>2025</v>
      </c>
      <c r="F72" s="2">
        <f>IF(Month&lt;= 2, Month + 12,Month)</f>
        <v>3</v>
      </c>
      <c r="G72" s="2">
        <f>12-Zone</f>
        <v>10</v>
      </c>
      <c r="H72" s="2">
        <f>INT(Year_Corrected / 100)</f>
        <v>20</v>
      </c>
      <c r="I72" s="2">
        <f>2 - aaa + INT(aaa/4)</f>
        <v>-13</v>
      </c>
      <c r="J72" s="8">
        <f xml:space="preserve"> bbb + INT(365.25 * Year_Corrected)  + INT(30.6001 * (Month_Corrected + 1))  + Day   + UTC/24 - 730550.5</f>
        <v>9197.9166666666279</v>
      </c>
      <c r="K72" s="8">
        <f>MOD((4 * Days_since_Epoch),1461)</f>
        <v>266.66666666651145</v>
      </c>
      <c r="L72" s="8">
        <f>0.004301 * Days_since_Leap_Cycle_Start</f>
        <v>1.1469333333326657</v>
      </c>
      <c r="M72" s="8">
        <f>7.3529*SIN(Phase_with_Leap_Cycle+6.2085)</f>
        <v>6.4578875023216433</v>
      </c>
      <c r="N72" s="8">
        <f>9.9269*SIN(2*Phase_with_Leap_Cycle+0.3704)</f>
        <v>4.5604743580298237</v>
      </c>
      <c r="O72" s="8">
        <f>0.3337*SIN(3*Phase_with_Leap_Cycle+0.3042)</f>
        <v>-0.18935853036045477</v>
      </c>
      <c r="P72" s="8">
        <f>0.2317*SIN(4*Phase_with_Leap_Cycle+0.7158)</f>
        <v>-0.19238131209605616</v>
      </c>
      <c r="Q72" s="8">
        <f>EoT_1+EoT_2+EoT_3+EoT_4</f>
        <v>10.636622017894956</v>
      </c>
      <c r="R72" s="8">
        <f>4*(Zone*15-Longitude)</f>
        <v>4</v>
      </c>
      <c r="S72" s="8">
        <f>EoT+Longitude_Correction</f>
        <v>14.636622017894956</v>
      </c>
    </row>
    <row r="73" spans="1:19" x14ac:dyDescent="0.2">
      <c r="A73" s="5">
        <f t="shared" si="7"/>
        <v>45725</v>
      </c>
      <c r="B73" s="2">
        <f t="shared" si="4"/>
        <v>2025</v>
      </c>
      <c r="C73" s="2">
        <f t="shared" si="5"/>
        <v>3</v>
      </c>
      <c r="D73" s="2">
        <f t="shared" si="6"/>
        <v>9</v>
      </c>
      <c r="E73" s="2">
        <v>2025</v>
      </c>
      <c r="F73" s="2">
        <f>IF(Month&lt;= 2, Month + 12,Month)</f>
        <v>3</v>
      </c>
      <c r="G73" s="2">
        <f>12-Zone</f>
        <v>10</v>
      </c>
      <c r="H73" s="2">
        <f>INT(Year_Corrected / 100)</f>
        <v>20</v>
      </c>
      <c r="I73" s="2">
        <f>2 - aaa + INT(aaa/4)</f>
        <v>-13</v>
      </c>
      <c r="J73" s="8">
        <f xml:space="preserve"> bbb + INT(365.25 * Year_Corrected)  + INT(30.6001 * (Month_Corrected + 1))  + Day   + UTC/24 - 730550.5</f>
        <v>9198.9166666666279</v>
      </c>
      <c r="K73" s="8">
        <f>MOD((4 * Days_since_Epoch),1461)</f>
        <v>270.66666666651145</v>
      </c>
      <c r="L73" s="8">
        <f>0.004301 * Days_since_Leap_Cycle_Start</f>
        <v>1.1641373333326657</v>
      </c>
      <c r="M73" s="8">
        <f>7.3529*SIN(Phase_with_Leap_Cycle+6.2085)</f>
        <v>6.5174146159535038</v>
      </c>
      <c r="N73" s="8">
        <f>9.9269*SIN(2*Phase_with_Leap_Cycle+0.3704)</f>
        <v>4.2544479848385528</v>
      </c>
      <c r="O73" s="8">
        <f>0.3337*SIN(3*Phase_with_Leap_Cycle+0.3042)</f>
        <v>-0.20328155929626185</v>
      </c>
      <c r="P73" s="8">
        <f>0.2317*SIN(4*Phase_with_Leap_Cycle+0.7158)</f>
        <v>-0.18304683212184836</v>
      </c>
      <c r="Q73" s="8">
        <f>EoT_1+EoT_2+EoT_3+EoT_4</f>
        <v>10.385534209373947</v>
      </c>
      <c r="R73" s="8">
        <f>4*(Zone*15-Longitude)</f>
        <v>4</v>
      </c>
      <c r="S73" s="8">
        <f>EoT+Longitude_Correction</f>
        <v>14.385534209373947</v>
      </c>
    </row>
    <row r="74" spans="1:19" x14ac:dyDescent="0.2">
      <c r="A74" s="5">
        <f t="shared" si="7"/>
        <v>45726</v>
      </c>
      <c r="B74" s="2">
        <f t="shared" si="4"/>
        <v>2025</v>
      </c>
      <c r="C74" s="2">
        <f t="shared" si="5"/>
        <v>3</v>
      </c>
      <c r="D74" s="2">
        <f t="shared" si="6"/>
        <v>10</v>
      </c>
      <c r="E74" s="2">
        <v>2025</v>
      </c>
      <c r="F74" s="2">
        <f>IF(Month&lt;= 2, Month + 12,Month)</f>
        <v>3</v>
      </c>
      <c r="G74" s="2">
        <f>12-Zone</f>
        <v>10</v>
      </c>
      <c r="H74" s="2">
        <f>INT(Year_Corrected / 100)</f>
        <v>20</v>
      </c>
      <c r="I74" s="2">
        <f>2 - aaa + INT(aaa/4)</f>
        <v>-13</v>
      </c>
      <c r="J74" s="8">
        <f xml:space="preserve"> bbb + INT(365.25 * Year_Corrected)  + INT(30.6001 * (Month_Corrected + 1))  + Day   + UTC/24 - 730550.5</f>
        <v>9199.9166666666279</v>
      </c>
      <c r="K74" s="8">
        <f>MOD((4 * Days_since_Epoch),1461)</f>
        <v>274.66666666651145</v>
      </c>
      <c r="L74" s="8">
        <f>0.004301 * Days_since_Leap_Cycle_Start</f>
        <v>1.1813413333326657</v>
      </c>
      <c r="M74" s="8">
        <f>7.3529*SIN(Phase_with_Leap_Cycle+6.2085)</f>
        <v>6.575012768323</v>
      </c>
      <c r="N74" s="8">
        <f>9.9269*SIN(2*Phase_with_Leap_Cycle+0.3704)</f>
        <v>3.9433852230749982</v>
      </c>
      <c r="O74" s="8">
        <f>0.3337*SIN(3*Phase_with_Leap_Cycle+0.3042)</f>
        <v>-0.21666320730387917</v>
      </c>
      <c r="P74" s="8">
        <f>0.2317*SIN(4*Phase_with_Leap_Cycle+0.7158)</f>
        <v>-0.17284584994249572</v>
      </c>
      <c r="Q74" s="8">
        <f>EoT_1+EoT_2+EoT_3+EoT_4</f>
        <v>10.128888934151624</v>
      </c>
      <c r="R74" s="8">
        <f>4*(Zone*15-Longitude)</f>
        <v>4</v>
      </c>
      <c r="S74" s="8">
        <f>EoT+Longitude_Correction</f>
        <v>14.128888934151624</v>
      </c>
    </row>
    <row r="75" spans="1:19" x14ac:dyDescent="0.2">
      <c r="A75" s="5">
        <f t="shared" si="7"/>
        <v>45727</v>
      </c>
      <c r="B75" s="2">
        <f t="shared" si="4"/>
        <v>2025</v>
      </c>
      <c r="C75" s="2">
        <f t="shared" si="5"/>
        <v>3</v>
      </c>
      <c r="D75" s="2">
        <f t="shared" si="6"/>
        <v>11</v>
      </c>
      <c r="E75" s="2">
        <v>2025</v>
      </c>
      <c r="F75" s="2">
        <f>IF(Month&lt;= 2, Month + 12,Month)</f>
        <v>3</v>
      </c>
      <c r="G75" s="2">
        <f>12-Zone</f>
        <v>10</v>
      </c>
      <c r="H75" s="2">
        <f>INT(Year_Corrected / 100)</f>
        <v>20</v>
      </c>
      <c r="I75" s="2">
        <f>2 - aaa + INT(aaa/4)</f>
        <v>-13</v>
      </c>
      <c r="J75" s="8">
        <f xml:space="preserve"> bbb + INT(365.25 * Year_Corrected)  + INT(30.6001 * (Month_Corrected + 1))  + Day   + UTC/24 - 730550.5</f>
        <v>9200.9166666666279</v>
      </c>
      <c r="K75" s="8">
        <f>MOD((4 * Days_since_Epoch),1461)</f>
        <v>278.66666666651145</v>
      </c>
      <c r="L75" s="8">
        <f>0.004301 * Days_since_Leap_Cycle_Start</f>
        <v>1.1985453333326657</v>
      </c>
      <c r="M75" s="8">
        <f>7.3529*SIN(Phase_with_Leap_Cycle+6.2085)</f>
        <v>6.6306649120867887</v>
      </c>
      <c r="N75" s="8">
        <f>9.9269*SIN(2*Phase_with_Leap_Cycle+0.3704)</f>
        <v>3.6276543068659337</v>
      </c>
      <c r="O75" s="8">
        <f>0.3337*SIN(3*Phase_with_Leap_Cycle+0.3042)</f>
        <v>-0.22946783628094156</v>
      </c>
      <c r="P75" s="8">
        <f>0.2317*SIN(4*Phase_with_Leap_Cycle+0.7158)</f>
        <v>-0.16182665469499449</v>
      </c>
      <c r="Q75" s="8">
        <f>EoT_1+EoT_2+EoT_3+EoT_4</f>
        <v>9.8670247279767871</v>
      </c>
      <c r="R75" s="8">
        <f>4*(Zone*15-Longitude)</f>
        <v>4</v>
      </c>
      <c r="S75" s="8">
        <f>EoT+Longitude_Correction</f>
        <v>13.867024727976787</v>
      </c>
    </row>
    <row r="76" spans="1:19" x14ac:dyDescent="0.2">
      <c r="A76" s="5">
        <f t="shared" si="7"/>
        <v>45728</v>
      </c>
      <c r="B76" s="2">
        <f t="shared" si="4"/>
        <v>2025</v>
      </c>
      <c r="C76" s="2">
        <f t="shared" si="5"/>
        <v>3</v>
      </c>
      <c r="D76" s="2">
        <f t="shared" si="6"/>
        <v>12</v>
      </c>
      <c r="E76" s="2">
        <v>2025</v>
      </c>
      <c r="F76" s="2">
        <f>IF(Month&lt;= 2, Month + 12,Month)</f>
        <v>3</v>
      </c>
      <c r="G76" s="2">
        <f>12-Zone</f>
        <v>10</v>
      </c>
      <c r="H76" s="2">
        <f>INT(Year_Corrected / 100)</f>
        <v>20</v>
      </c>
      <c r="I76" s="2">
        <f>2 - aaa + INT(aaa/4)</f>
        <v>-13</v>
      </c>
      <c r="J76" s="8">
        <f xml:space="preserve"> bbb + INT(365.25 * Year_Corrected)  + INT(30.6001 * (Month_Corrected + 1))  + Day   + UTC/24 - 730550.5</f>
        <v>9201.9166666666279</v>
      </c>
      <c r="K76" s="8">
        <f>MOD((4 * Days_since_Epoch),1461)</f>
        <v>282.66666666651145</v>
      </c>
      <c r="L76" s="8">
        <f>0.004301 * Days_since_Leap_Cycle_Start</f>
        <v>1.2157493333326657</v>
      </c>
      <c r="M76" s="8">
        <f>7.3529*SIN(Phase_with_Leap_Cycle+6.2085)</f>
        <v>6.6843545758622964</v>
      </c>
      <c r="N76" s="8">
        <f>9.9269*SIN(2*Phase_with_Leap_Cycle+0.3704)</f>
        <v>3.3076289964697949</v>
      </c>
      <c r="O76" s="8">
        <f>0.3337*SIN(3*Phase_with_Leap_Cycle+0.3042)</f>
        <v>-0.24166134484636628</v>
      </c>
      <c r="P76" s="8">
        <f>0.2317*SIN(4*Phase_with_Leap_Cycle+0.7158)</f>
        <v>-0.15004140875151031</v>
      </c>
      <c r="Q76" s="8">
        <f>EoT_1+EoT_2+EoT_3+EoT_4</f>
        <v>9.6002808187342143</v>
      </c>
      <c r="R76" s="8">
        <f>4*(Zone*15-Longitude)</f>
        <v>4</v>
      </c>
      <c r="S76" s="8">
        <f>EoT+Longitude_Correction</f>
        <v>13.600280818734214</v>
      </c>
    </row>
    <row r="77" spans="1:19" x14ac:dyDescent="0.2">
      <c r="A77" s="5">
        <f t="shared" si="7"/>
        <v>45729</v>
      </c>
      <c r="B77" s="2">
        <f t="shared" si="4"/>
        <v>2025</v>
      </c>
      <c r="C77" s="2">
        <f t="shared" si="5"/>
        <v>3</v>
      </c>
      <c r="D77" s="2">
        <f t="shared" si="6"/>
        <v>13</v>
      </c>
      <c r="E77" s="2">
        <v>2025</v>
      </c>
      <c r="F77" s="2">
        <f>IF(Month&lt;= 2, Month + 12,Month)</f>
        <v>3</v>
      </c>
      <c r="G77" s="2">
        <f>12-Zone</f>
        <v>10</v>
      </c>
      <c r="H77" s="2">
        <f>INT(Year_Corrected / 100)</f>
        <v>20</v>
      </c>
      <c r="I77" s="2">
        <f>2 - aaa + INT(aaa/4)</f>
        <v>-13</v>
      </c>
      <c r="J77" s="8">
        <f xml:space="preserve"> bbb + INT(365.25 * Year_Corrected)  + INT(30.6001 * (Month_Corrected + 1))  + Day   + UTC/24 - 730550.5</f>
        <v>9202.9166666666279</v>
      </c>
      <c r="K77" s="8">
        <f>MOD((4 * Days_since_Epoch),1461)</f>
        <v>286.66666666651145</v>
      </c>
      <c r="L77" s="8">
        <f>0.004301 * Days_since_Leap_Cycle_Start</f>
        <v>1.2329533333326659</v>
      </c>
      <c r="M77" s="8">
        <f>7.3529*SIN(Phase_with_Leap_Cycle+6.2085)</f>
        <v>6.736065869102779</v>
      </c>
      <c r="N77" s="8">
        <f>9.9269*SIN(2*Phase_with_Leap_Cycle+0.3704)</f>
        <v>2.9836881358216472</v>
      </c>
      <c r="O77" s="8">
        <f>0.3337*SIN(3*Phase_with_Leap_Cycle+0.3042)</f>
        <v>-0.25321125915939802</v>
      </c>
      <c r="P77" s="8">
        <f>0.2317*SIN(4*Phase_with_Leap_Cycle+0.7158)</f>
        <v>-0.13754590079453388</v>
      </c>
      <c r="Q77" s="8">
        <f>EoT_1+EoT_2+EoT_3+EoT_4</f>
        <v>9.3289968449704936</v>
      </c>
      <c r="R77" s="8">
        <f>4*(Zone*15-Longitude)</f>
        <v>4</v>
      </c>
      <c r="S77" s="8">
        <f>EoT+Longitude_Correction</f>
        <v>13.328996844970494</v>
      </c>
    </row>
    <row r="78" spans="1:19" x14ac:dyDescent="0.2">
      <c r="A78" s="5">
        <f t="shared" si="7"/>
        <v>45730</v>
      </c>
      <c r="B78" s="2">
        <f t="shared" si="4"/>
        <v>2025</v>
      </c>
      <c r="C78" s="2">
        <f t="shared" si="5"/>
        <v>3</v>
      </c>
      <c r="D78" s="2">
        <f t="shared" si="6"/>
        <v>14</v>
      </c>
      <c r="E78" s="2">
        <v>2025</v>
      </c>
      <c r="F78" s="2">
        <f>IF(Month&lt;= 2, Month + 12,Month)</f>
        <v>3</v>
      </c>
      <c r="G78" s="2">
        <f>12-Zone</f>
        <v>10</v>
      </c>
      <c r="H78" s="2">
        <f>INT(Year_Corrected / 100)</f>
        <v>20</v>
      </c>
      <c r="I78" s="2">
        <f>2 - aaa + INT(aaa/4)</f>
        <v>-13</v>
      </c>
      <c r="J78" s="8">
        <f xml:space="preserve"> bbb + INT(365.25 * Year_Corrected)  + INT(30.6001 * (Month_Corrected + 1))  + Day   + UTC/24 - 730550.5</f>
        <v>9203.9166666666279</v>
      </c>
      <c r="K78" s="8">
        <f>MOD((4 * Days_since_Epoch),1461)</f>
        <v>290.66666666651145</v>
      </c>
      <c r="L78" s="8">
        <f>0.004301 * Days_since_Leap_Cycle_Start</f>
        <v>1.2501573333326659</v>
      </c>
      <c r="M78" s="8">
        <f>7.3529*SIN(Phase_with_Leap_Cycle+6.2085)</f>
        <v>6.7857834868004465</v>
      </c>
      <c r="N78" s="8">
        <f>9.9269*SIN(2*Phase_with_Leap_Cycle+0.3704)</f>
        <v>2.6562152040601492</v>
      </c>
      <c r="O78" s="8">
        <f>0.3337*SIN(3*Phase_with_Leap_Cycle+0.3042)</f>
        <v>-0.26408681940417844</v>
      </c>
      <c r="P78" s="8">
        <f>0.2317*SIN(4*Phase_with_Leap_Cycle+0.7158)</f>
        <v>-0.1243992817259064</v>
      </c>
      <c r="Q78" s="8">
        <f>EoT_1+EoT_2+EoT_3+EoT_4</f>
        <v>9.0535125897305093</v>
      </c>
      <c r="R78" s="8">
        <f>4*(Zone*15-Longitude)</f>
        <v>4</v>
      </c>
      <c r="S78" s="8">
        <f>EoT+Longitude_Correction</f>
        <v>13.053512589730509</v>
      </c>
    </row>
    <row r="79" spans="1:19" x14ac:dyDescent="0.2">
      <c r="A79" s="5">
        <f t="shared" si="7"/>
        <v>45731</v>
      </c>
      <c r="B79" s="2">
        <f t="shared" si="4"/>
        <v>2025</v>
      </c>
      <c r="C79" s="2">
        <f t="shared" si="5"/>
        <v>3</v>
      </c>
      <c r="D79" s="2">
        <f t="shared" si="6"/>
        <v>15</v>
      </c>
      <c r="E79" s="2">
        <v>2025</v>
      </c>
      <c r="F79" s="2">
        <f>IF(Month&lt;= 2, Month + 12,Month)</f>
        <v>3</v>
      </c>
      <c r="G79" s="2">
        <f>12-Zone</f>
        <v>10</v>
      </c>
      <c r="H79" s="2">
        <f>INT(Year_Corrected / 100)</f>
        <v>20</v>
      </c>
      <c r="I79" s="2">
        <f>2 - aaa + INT(aaa/4)</f>
        <v>-13</v>
      </c>
      <c r="J79" s="8">
        <f xml:space="preserve"> bbb + INT(365.25 * Year_Corrected)  + INT(30.6001 * (Month_Corrected + 1))  + Day   + UTC/24 - 730550.5</f>
        <v>9204.9166666666279</v>
      </c>
      <c r="K79" s="8">
        <f>MOD((4 * Days_since_Epoch),1461)</f>
        <v>294.66666666651145</v>
      </c>
      <c r="L79" s="8">
        <f>0.004301 * Days_since_Leap_Cycle_Start</f>
        <v>1.2673613333326659</v>
      </c>
      <c r="M79" s="8">
        <f>7.3529*SIN(Phase_with_Leap_Cycle+6.2085)</f>
        <v>6.8334927140162813</v>
      </c>
      <c r="N79" s="8">
        <f>9.9269*SIN(2*Phase_with_Leap_Cycle+0.3704)</f>
        <v>2.3255978615673571</v>
      </c>
      <c r="O79" s="8">
        <f>0.3337*SIN(3*Phase_with_Leap_Cycle+0.3042)</f>
        <v>-0.27425906170951231</v>
      </c>
      <c r="P79" s="8">
        <f>0.2317*SIN(4*Phase_with_Leap_Cycle+0.7158)</f>
        <v>-0.11066378465985925</v>
      </c>
      <c r="Q79" s="8">
        <f>EoT_1+EoT_2+EoT_3+EoT_4</f>
        <v>8.7741677292142661</v>
      </c>
      <c r="R79" s="8">
        <f>4*(Zone*15-Longitude)</f>
        <v>4</v>
      </c>
      <c r="S79" s="8">
        <f>EoT+Longitude_Correction</f>
        <v>12.774167729214266</v>
      </c>
    </row>
    <row r="80" spans="1:19" x14ac:dyDescent="0.2">
      <c r="A80" s="5">
        <f t="shared" si="7"/>
        <v>45732</v>
      </c>
      <c r="B80" s="2">
        <f t="shared" si="4"/>
        <v>2025</v>
      </c>
      <c r="C80" s="2">
        <f t="shared" si="5"/>
        <v>3</v>
      </c>
      <c r="D80" s="2">
        <f t="shared" si="6"/>
        <v>16</v>
      </c>
      <c r="E80" s="2">
        <v>2025</v>
      </c>
      <c r="F80" s="2">
        <f>IF(Month&lt;= 2, Month + 12,Month)</f>
        <v>3</v>
      </c>
      <c r="G80" s="2">
        <f>12-Zone</f>
        <v>10</v>
      </c>
      <c r="H80" s="2">
        <f>INT(Year_Corrected / 100)</f>
        <v>20</v>
      </c>
      <c r="I80" s="2">
        <f>2 - aaa + INT(aaa/4)</f>
        <v>-13</v>
      </c>
      <c r="J80" s="8">
        <f xml:space="preserve"> bbb + INT(365.25 * Year_Corrected)  + INT(30.6001 * (Month_Corrected + 1))  + Day   + UTC/24 - 730550.5</f>
        <v>9205.9166666666279</v>
      </c>
      <c r="K80" s="8">
        <f>MOD((4 * Days_since_Epoch),1461)</f>
        <v>298.66666666651145</v>
      </c>
      <c r="L80" s="8">
        <f>0.004301 * Days_since_Leap_Cycle_Start</f>
        <v>1.2845653333326659</v>
      </c>
      <c r="M80" s="8">
        <f>7.3529*SIN(Phase_with_Leap_Cycle+6.2085)</f>
        <v>6.8791794302352418</v>
      </c>
      <c r="N80" s="8">
        <f>9.9269*SIN(2*Phase_with_Leap_Cycle+0.3704)</f>
        <v>1.9922274910588351</v>
      </c>
      <c r="O80" s="8">
        <f>0.3337*SIN(3*Phase_with_Leap_Cycle+0.3042)</f>
        <v>-0.28370089528565867</v>
      </c>
      <c r="P80" s="8">
        <f>0.2317*SIN(4*Phase_with_Leap_Cycle+0.7158)</f>
        <v>-9.6404430325560647E-2</v>
      </c>
      <c r="Q80" s="8">
        <f>EoT_1+EoT_2+EoT_3+EoT_4</f>
        <v>8.4913015956828595</v>
      </c>
      <c r="R80" s="8">
        <f>4*(Zone*15-Longitude)</f>
        <v>4</v>
      </c>
      <c r="S80" s="8">
        <f>EoT+Longitude_Correction</f>
        <v>12.491301595682859</v>
      </c>
    </row>
    <row r="81" spans="1:19" x14ac:dyDescent="0.2">
      <c r="A81" s="5">
        <f t="shared" si="7"/>
        <v>45733</v>
      </c>
      <c r="B81" s="2">
        <f t="shared" si="4"/>
        <v>2025</v>
      </c>
      <c r="C81" s="2">
        <f t="shared" si="5"/>
        <v>3</v>
      </c>
      <c r="D81" s="2">
        <f t="shared" si="6"/>
        <v>17</v>
      </c>
      <c r="E81" s="2">
        <v>2025</v>
      </c>
      <c r="F81" s="2">
        <f>IF(Month&lt;= 2, Month + 12,Month)</f>
        <v>3</v>
      </c>
      <c r="G81" s="2">
        <f>12-Zone</f>
        <v>10</v>
      </c>
      <c r="H81" s="2">
        <f>INT(Year_Corrected / 100)</f>
        <v>20</v>
      </c>
      <c r="I81" s="2">
        <f>2 - aaa + INT(aaa/4)</f>
        <v>-13</v>
      </c>
      <c r="J81" s="8">
        <f xml:space="preserve"> bbb + INT(365.25 * Year_Corrected)  + INT(30.6001 * (Month_Corrected + 1))  + Day   + UTC/24 - 730550.5</f>
        <v>9206.9166666666279</v>
      </c>
      <c r="K81" s="8">
        <f>MOD((4 * Days_since_Epoch),1461)</f>
        <v>302.66666666651145</v>
      </c>
      <c r="L81" s="8">
        <f>0.004301 * Days_since_Leap_Cycle_Start</f>
        <v>1.3017693333326659</v>
      </c>
      <c r="M81" s="8">
        <f>7.3529*SIN(Phase_with_Leap_Cycle+6.2085)</f>
        <v>6.9228301135454915</v>
      </c>
      <c r="N81" s="8">
        <f>9.9269*SIN(2*Phase_with_Leap_Cycle+0.3704)</f>
        <v>1.6564987342672706</v>
      </c>
      <c r="O81" s="8">
        <f>0.3337*SIN(3*Phase_with_Leap_Cycle+0.3042)</f>
        <v>-0.29238717457272068</v>
      </c>
      <c r="P81" s="8">
        <f>0.2317*SIN(4*Phase_with_Leap_Cycle+0.7158)</f>
        <v>-8.1688719273724203E-2</v>
      </c>
      <c r="Q81" s="8">
        <f>EoT_1+EoT_2+EoT_3+EoT_4</f>
        <v>8.2052529539663173</v>
      </c>
      <c r="R81" s="8">
        <f>4*(Zone*15-Longitude)</f>
        <v>4</v>
      </c>
      <c r="S81" s="8">
        <f>EoT+Longitude_Correction</f>
        <v>12.205252953966317</v>
      </c>
    </row>
    <row r="82" spans="1:19" x14ac:dyDescent="0.2">
      <c r="A82" s="5">
        <f t="shared" si="7"/>
        <v>45734</v>
      </c>
      <c r="B82" s="2">
        <f t="shared" si="4"/>
        <v>2025</v>
      </c>
      <c r="C82" s="2">
        <f t="shared" si="5"/>
        <v>3</v>
      </c>
      <c r="D82" s="2">
        <f t="shared" si="6"/>
        <v>18</v>
      </c>
      <c r="E82" s="2">
        <v>2025</v>
      </c>
      <c r="F82" s="2">
        <f>IF(Month&lt;= 2, Month + 12,Month)</f>
        <v>3</v>
      </c>
      <c r="G82" s="2">
        <f>12-Zone</f>
        <v>10</v>
      </c>
      <c r="H82" s="2">
        <f>INT(Year_Corrected / 100)</f>
        <v>20</v>
      </c>
      <c r="I82" s="2">
        <f>2 - aaa + INT(aaa/4)</f>
        <v>-13</v>
      </c>
      <c r="J82" s="8">
        <f xml:space="preserve"> bbb + INT(365.25 * Year_Corrected)  + INT(30.6001 * (Month_Corrected + 1))  + Day   + UTC/24 - 730550.5</f>
        <v>9207.9166666666279</v>
      </c>
      <c r="K82" s="8">
        <f>MOD((4 * Days_since_Epoch),1461)</f>
        <v>306.66666666651145</v>
      </c>
      <c r="L82" s="8">
        <f>0.004301 * Days_since_Leap_Cycle_Start</f>
        <v>1.3189733333326659</v>
      </c>
      <c r="M82" s="8">
        <f>7.3529*SIN(Phase_with_Leap_Cycle+6.2085)</f>
        <v>6.9644318446405116</v>
      </c>
      <c r="N82" s="8">
        <f>9.9269*SIN(2*Phase_with_Leap_Cycle+0.3704)</f>
        <v>1.3188090247680928</v>
      </c>
      <c r="O82" s="8">
        <f>0.3337*SIN(3*Phase_with_Leap_Cycle+0.3042)</f>
        <v>-0.30029476620848256</v>
      </c>
      <c r="P82" s="8">
        <f>0.2317*SIN(4*Phase_with_Leap_Cycle+0.7158)</f>
        <v>-6.6586312344304815E-2</v>
      </c>
      <c r="Q82" s="8">
        <f>EoT_1+EoT_2+EoT_3+EoT_4</f>
        <v>7.9163597908558172</v>
      </c>
      <c r="R82" s="8">
        <f>4*(Zone*15-Longitude)</f>
        <v>4</v>
      </c>
      <c r="S82" s="8">
        <f>EoT+Longitude_Correction</f>
        <v>11.916359790855818</v>
      </c>
    </row>
    <row r="83" spans="1:19" x14ac:dyDescent="0.2">
      <c r="A83" s="5">
        <f t="shared" si="7"/>
        <v>45735</v>
      </c>
      <c r="B83" s="2">
        <f t="shared" si="4"/>
        <v>2025</v>
      </c>
      <c r="C83" s="2">
        <f t="shared" si="5"/>
        <v>3</v>
      </c>
      <c r="D83" s="2">
        <f t="shared" si="6"/>
        <v>19</v>
      </c>
      <c r="E83" s="2">
        <v>2025</v>
      </c>
      <c r="F83" s="2">
        <f>IF(Month&lt;= 2, Month + 12,Month)</f>
        <v>3</v>
      </c>
      <c r="G83" s="2">
        <f>12-Zone</f>
        <v>10</v>
      </c>
      <c r="H83" s="2">
        <f>INT(Year_Corrected / 100)</f>
        <v>20</v>
      </c>
      <c r="I83" s="2">
        <f>2 - aaa + INT(aaa/4)</f>
        <v>-13</v>
      </c>
      <c r="J83" s="8">
        <f xml:space="preserve"> bbb + INT(365.25 * Year_Corrected)  + INT(30.6001 * (Month_Corrected + 1))  + Day   + UTC/24 - 730550.5</f>
        <v>9208.9166666666279</v>
      </c>
      <c r="K83" s="8">
        <f>MOD((4 * Days_since_Epoch),1461)</f>
        <v>310.66666666651145</v>
      </c>
      <c r="L83" s="8">
        <f>0.004301 * Days_since_Leap_Cycle_Start</f>
        <v>1.3361773333326659</v>
      </c>
      <c r="M83" s="8">
        <f>7.3529*SIN(Phase_with_Leap_Cycle+6.2085)</f>
        <v>7.003972310642804</v>
      </c>
      <c r="N83" s="8">
        <f>9.9269*SIN(2*Phase_with_Leap_Cycle+0.3704)</f>
        <v>0.979558117500124</v>
      </c>
      <c r="O83" s="8">
        <f>0.3337*SIN(3*Phase_with_Leap_Cycle+0.3042)</f>
        <v>-0.30740261063734908</v>
      </c>
      <c r="P83" s="8">
        <f>0.2317*SIN(4*Phase_with_Leap_Cycle+0.7158)</f>
        <v>-5.1168700907874939E-2</v>
      </c>
      <c r="Q83" s="8">
        <f>EoT_1+EoT_2+EoT_3+EoT_4</f>
        <v>7.6249591165977044</v>
      </c>
      <c r="R83" s="8">
        <f>4*(Zone*15-Longitude)</f>
        <v>4</v>
      </c>
      <c r="S83" s="8">
        <f>EoT+Longitude_Correction</f>
        <v>11.624959116597704</v>
      </c>
    </row>
    <row r="84" spans="1:19" x14ac:dyDescent="0.2">
      <c r="A84" s="5">
        <f t="shared" si="7"/>
        <v>45736</v>
      </c>
      <c r="B84" s="2">
        <f t="shared" si="4"/>
        <v>2025</v>
      </c>
      <c r="C84" s="2">
        <f t="shared" si="5"/>
        <v>3</v>
      </c>
      <c r="D84" s="2">
        <f t="shared" si="6"/>
        <v>20</v>
      </c>
      <c r="E84" s="2">
        <v>2025</v>
      </c>
      <c r="F84" s="2">
        <f>IF(Month&lt;= 2, Month + 12,Month)</f>
        <v>3</v>
      </c>
      <c r="G84" s="2">
        <f>12-Zone</f>
        <v>10</v>
      </c>
      <c r="H84" s="2">
        <f>INT(Year_Corrected / 100)</f>
        <v>20</v>
      </c>
      <c r="I84" s="2">
        <f>2 - aaa + INT(aaa/4)</f>
        <v>-13</v>
      </c>
      <c r="J84" s="8">
        <f xml:space="preserve"> bbb + INT(365.25 * Year_Corrected)  + INT(30.6001 * (Month_Corrected + 1))  + Day   + UTC/24 - 730550.5</f>
        <v>9209.9166666666279</v>
      </c>
      <c r="K84" s="8">
        <f>MOD((4 * Days_since_Epoch),1461)</f>
        <v>314.66666666651145</v>
      </c>
      <c r="L84" s="8">
        <f>0.004301 * Days_since_Leap_Cycle_Start</f>
        <v>1.3533813333326659</v>
      </c>
      <c r="M84" s="8">
        <f>7.3529*SIN(Phase_with_Leap_Cycle+6.2085)</f>
        <v>7.0414398087481631</v>
      </c>
      <c r="N84" s="8">
        <f>9.9269*SIN(2*Phase_with_Leap_Cycle+0.3704)</f>
        <v>0.63914761553821409</v>
      </c>
      <c r="O84" s="8">
        <f>0.3337*SIN(3*Phase_with_Leap_Cycle+0.3042)</f>
        <v>-0.31369177819630667</v>
      </c>
      <c r="P84" s="8">
        <f>0.2317*SIN(4*Phase_with_Leap_Cycle+0.7158)</f>
        <v>-3.5508868441683925E-2</v>
      </c>
      <c r="Q84" s="8">
        <f>EoT_1+EoT_2+EoT_3+EoT_4</f>
        <v>7.3313867776483868</v>
      </c>
      <c r="R84" s="8">
        <f>4*(Zone*15-Longitude)</f>
        <v>4</v>
      </c>
      <c r="S84" s="8">
        <f>EoT+Longitude_Correction</f>
        <v>11.331386777648387</v>
      </c>
    </row>
    <row r="85" spans="1:19" x14ac:dyDescent="0.2">
      <c r="A85" s="5">
        <f t="shared" si="7"/>
        <v>45737</v>
      </c>
      <c r="B85" s="2">
        <f t="shared" si="4"/>
        <v>2025</v>
      </c>
      <c r="C85" s="2">
        <f t="shared" si="5"/>
        <v>3</v>
      </c>
      <c r="D85" s="2">
        <f t="shared" si="6"/>
        <v>21</v>
      </c>
      <c r="E85" s="2">
        <v>2025</v>
      </c>
      <c r="F85" s="2">
        <f>IF(Month&lt;= 2, Month + 12,Month)</f>
        <v>3</v>
      </c>
      <c r="G85" s="2">
        <f>12-Zone</f>
        <v>10</v>
      </c>
      <c r="H85" s="2">
        <f>INT(Year_Corrected / 100)</f>
        <v>20</v>
      </c>
      <c r="I85" s="2">
        <f>2 - aaa + INT(aaa/4)</f>
        <v>-13</v>
      </c>
      <c r="J85" s="8">
        <f xml:space="preserve"> bbb + INT(365.25 * Year_Corrected)  + INT(30.6001 * (Month_Corrected + 1))  + Day   + UTC/24 - 730550.5</f>
        <v>9210.9166666666279</v>
      </c>
      <c r="K85" s="8">
        <f>MOD((4 * Days_since_Epoch),1461)</f>
        <v>318.66666666651145</v>
      </c>
      <c r="L85" s="8">
        <f>0.004301 * Days_since_Leap_Cycle_Start</f>
        <v>1.3705853333326659</v>
      </c>
      <c r="M85" s="8">
        <f>7.3529*SIN(Phase_with_Leap_Cycle+6.2085)</f>
        <v>7.076823249689336</v>
      </c>
      <c r="N85" s="8">
        <f>9.9269*SIN(2*Phase_with_Leap_Cycle+0.3704)</f>
        <v>0.29798049467806614</v>
      </c>
      <c r="O85" s="8">
        <f>0.3337*SIN(3*Phase_with_Leap_Cycle+0.3042)</f>
        <v>-0.31914551952854014</v>
      </c>
      <c r="P85" s="8">
        <f>0.2317*SIN(4*Phase_with_Leap_Cycle+0.7158)</f>
        <v>-1.9680945042422661E-2</v>
      </c>
      <c r="Q85" s="8">
        <f>EoT_1+EoT_2+EoT_3+EoT_4</f>
        <v>7.0359772797964402</v>
      </c>
      <c r="R85" s="8">
        <f>4*(Zone*15-Longitude)</f>
        <v>4</v>
      </c>
      <c r="S85" s="8">
        <f>EoT+Longitude_Correction</f>
        <v>11.035977279796441</v>
      </c>
    </row>
    <row r="86" spans="1:19" x14ac:dyDescent="0.2">
      <c r="A86" s="5">
        <f t="shared" si="7"/>
        <v>45738</v>
      </c>
      <c r="B86" s="2">
        <f t="shared" si="4"/>
        <v>2025</v>
      </c>
      <c r="C86" s="2">
        <f t="shared" si="5"/>
        <v>3</v>
      </c>
      <c r="D86" s="2">
        <f t="shared" si="6"/>
        <v>22</v>
      </c>
      <c r="E86" s="2">
        <v>2025</v>
      </c>
      <c r="F86" s="2">
        <f>IF(Month&lt;= 2, Month + 12,Month)</f>
        <v>3</v>
      </c>
      <c r="G86" s="2">
        <f>12-Zone</f>
        <v>10</v>
      </c>
      <c r="H86" s="2">
        <f>INT(Year_Corrected / 100)</f>
        <v>20</v>
      </c>
      <c r="I86" s="2">
        <f>2 - aaa + INT(aaa/4)</f>
        <v>-13</v>
      </c>
      <c r="J86" s="8">
        <f xml:space="preserve"> bbb + INT(365.25 * Year_Corrected)  + INT(30.6001 * (Month_Corrected + 1))  + Day   + UTC/24 - 730550.5</f>
        <v>9211.9166666666279</v>
      </c>
      <c r="K86" s="8">
        <f>MOD((4 * Days_since_Epoch),1461)</f>
        <v>322.66666666651145</v>
      </c>
      <c r="L86" s="8">
        <f>0.004301 * Days_since_Leap_Cycle_Start</f>
        <v>1.3877893333326659</v>
      </c>
      <c r="M86" s="8">
        <f>7.3529*SIN(Phase_with_Leap_Cycle+6.2085)</f>
        <v>7.1101121610181348</v>
      </c>
      <c r="N86" s="8">
        <f>9.9269*SIN(2*Phase_with_Leap_Cycle+0.3704)</f>
        <v>-4.3539373603958507E-2</v>
      </c>
      <c r="O86" s="8">
        <f>0.3337*SIN(3*Phase_with_Leap_Cycle+0.3042)</f>
        <v>-0.3237493101904414</v>
      </c>
      <c r="P86" s="8">
        <f>0.2317*SIN(4*Phase_with_Leap_Cycle+0.7158)</f>
        <v>-3.7598565111516776E-3</v>
      </c>
      <c r="Q86" s="8">
        <f>EoT_1+EoT_2+EoT_3+EoT_4</f>
        <v>6.7390636207125834</v>
      </c>
      <c r="R86" s="8">
        <f>4*(Zone*15-Longitude)</f>
        <v>4</v>
      </c>
      <c r="S86" s="8">
        <f>EoT+Longitude_Correction</f>
        <v>10.739063620712583</v>
      </c>
    </row>
    <row r="87" spans="1:19" x14ac:dyDescent="0.2">
      <c r="A87" s="5">
        <f t="shared" si="7"/>
        <v>45739</v>
      </c>
      <c r="B87" s="2">
        <f t="shared" si="4"/>
        <v>2025</v>
      </c>
      <c r="C87" s="2">
        <f t="shared" si="5"/>
        <v>3</v>
      </c>
      <c r="D87" s="2">
        <f t="shared" si="6"/>
        <v>23</v>
      </c>
      <c r="E87" s="2">
        <v>2025</v>
      </c>
      <c r="F87" s="2">
        <f>IF(Month&lt;= 2, Month + 12,Month)</f>
        <v>3</v>
      </c>
      <c r="G87" s="2">
        <f>12-Zone</f>
        <v>10</v>
      </c>
      <c r="H87" s="2">
        <f>INT(Year_Corrected / 100)</f>
        <v>20</v>
      </c>
      <c r="I87" s="2">
        <f>2 - aaa + INT(aaa/4)</f>
        <v>-13</v>
      </c>
      <c r="J87" s="8">
        <f xml:space="preserve"> bbb + INT(365.25 * Year_Corrected)  + INT(30.6001 * (Month_Corrected + 1))  + Day   + UTC/24 - 730550.5</f>
        <v>9212.9166666666279</v>
      </c>
      <c r="K87" s="8">
        <f>MOD((4 * Days_since_Epoch),1461)</f>
        <v>326.66666666651145</v>
      </c>
      <c r="L87" s="8">
        <f>0.004301 * Days_since_Leap_Cycle_Start</f>
        <v>1.4049933333326659</v>
      </c>
      <c r="M87" s="8">
        <f>7.3529*SIN(Phase_with_Leap_Cycle+6.2085)</f>
        <v>7.1412966902049577</v>
      </c>
      <c r="N87" s="8">
        <f>9.9269*SIN(2*Phase_with_Leap_Cycle+0.3704)</f>
        <v>-0.38500770025133518</v>
      </c>
      <c r="O87" s="8">
        <f>0.3337*SIN(3*Phase_with_Leap_Cycle+0.3042)</f>
        <v>-0.32749088933321369</v>
      </c>
      <c r="P87" s="8">
        <f>0.2317*SIN(4*Phase_with_Leap_Cycle+0.7158)</f>
        <v>1.2179030328454805E-2</v>
      </c>
      <c r="Q87" s="8">
        <f>EoT_1+EoT_2+EoT_3+EoT_4</f>
        <v>6.4409771309488644</v>
      </c>
      <c r="R87" s="8">
        <f>4*(Zone*15-Longitude)</f>
        <v>4</v>
      </c>
      <c r="S87" s="8">
        <f>EoT+Longitude_Correction</f>
        <v>10.440977130948864</v>
      </c>
    </row>
    <row r="88" spans="1:19" x14ac:dyDescent="0.2">
      <c r="A88" s="5">
        <f t="shared" si="7"/>
        <v>45740</v>
      </c>
      <c r="B88" s="2">
        <f t="shared" si="4"/>
        <v>2025</v>
      </c>
      <c r="C88" s="2">
        <f t="shared" si="5"/>
        <v>3</v>
      </c>
      <c r="D88" s="2">
        <f t="shared" si="6"/>
        <v>24</v>
      </c>
      <c r="E88" s="2">
        <v>2025</v>
      </c>
      <c r="F88" s="2">
        <f>IF(Month&lt;= 2, Month + 12,Month)</f>
        <v>3</v>
      </c>
      <c r="G88" s="2">
        <f>12-Zone</f>
        <v>10</v>
      </c>
      <c r="H88" s="2">
        <f>INT(Year_Corrected / 100)</f>
        <v>20</v>
      </c>
      <c r="I88" s="2">
        <f>2 - aaa + INT(aaa/4)</f>
        <v>-13</v>
      </c>
      <c r="J88" s="8">
        <f xml:space="preserve"> bbb + INT(365.25 * Year_Corrected)  + INT(30.6001 * (Month_Corrected + 1))  + Day   + UTC/24 - 730550.5</f>
        <v>9213.9166666666279</v>
      </c>
      <c r="K88" s="8">
        <f>MOD((4 * Days_since_Epoch),1461)</f>
        <v>330.66666666651145</v>
      </c>
      <c r="L88" s="8">
        <f>0.004301 * Days_since_Leap_Cycle_Start</f>
        <v>1.4221973333326658</v>
      </c>
      <c r="M88" s="8">
        <f>7.3529*SIN(Phase_with_Leap_Cycle+6.2085)</f>
        <v>7.1703676075548541</v>
      </c>
      <c r="N88" s="8">
        <f>9.9269*SIN(2*Phase_with_Leap_Cycle+0.3704)</f>
        <v>-0.72602025722219976</v>
      </c>
      <c r="O88" s="8">
        <f>0.3337*SIN(3*Phase_with_Leap_Cycle+0.3042)</f>
        <v>-0.33036029235605274</v>
      </c>
      <c r="P88" s="8">
        <f>0.2317*SIN(4*Phase_with_Leap_Cycle+0.7158)</f>
        <v>2.8060264399565917E-2</v>
      </c>
      <c r="Q88" s="8">
        <f>EoT_1+EoT_2+EoT_3+EoT_4</f>
        <v>6.1420473223761674</v>
      </c>
      <c r="R88" s="8">
        <f>4*(Zone*15-Longitude)</f>
        <v>4</v>
      </c>
      <c r="S88" s="8">
        <f>EoT+Longitude_Correction</f>
        <v>10.142047322376168</v>
      </c>
    </row>
    <row r="89" spans="1:19" x14ac:dyDescent="0.2">
      <c r="A89" s="5">
        <f t="shared" si="7"/>
        <v>45741</v>
      </c>
      <c r="B89" s="2">
        <f t="shared" si="4"/>
        <v>2025</v>
      </c>
      <c r="C89" s="2">
        <f t="shared" si="5"/>
        <v>3</v>
      </c>
      <c r="D89" s="2">
        <f t="shared" si="6"/>
        <v>25</v>
      </c>
      <c r="E89" s="2">
        <v>2025</v>
      </c>
      <c r="F89" s="2">
        <f>IF(Month&lt;= 2, Month + 12,Month)</f>
        <v>3</v>
      </c>
      <c r="G89" s="2">
        <f>12-Zone</f>
        <v>10</v>
      </c>
      <c r="H89" s="2">
        <f>INT(Year_Corrected / 100)</f>
        <v>20</v>
      </c>
      <c r="I89" s="2">
        <f>2 - aaa + INT(aaa/4)</f>
        <v>-13</v>
      </c>
      <c r="J89" s="8">
        <f xml:space="preserve"> bbb + INT(365.25 * Year_Corrected)  + INT(30.6001 * (Month_Corrected + 1))  + Day   + UTC/24 - 730550.5</f>
        <v>9214.9166666666279</v>
      </c>
      <c r="K89" s="8">
        <f>MOD((4 * Days_since_Epoch),1461)</f>
        <v>334.66666666651145</v>
      </c>
      <c r="L89" s="8">
        <f>0.004301 * Days_since_Leap_Cycle_Start</f>
        <v>1.4394013333326658</v>
      </c>
      <c r="M89" s="8">
        <f>7.3529*SIN(Phase_with_Leap_Cycle+6.2085)</f>
        <v>7.1973163089392305</v>
      </c>
      <c r="N89" s="8">
        <f>9.9269*SIN(2*Phase_with_Leap_Cycle+0.3704)</f>
        <v>-1.0661733560119437</v>
      </c>
      <c r="O89" s="8">
        <f>0.3337*SIN(3*Phase_with_Leap_Cycle+0.3042)</f>
        <v>-0.3323498774439449</v>
      </c>
      <c r="P89" s="8">
        <f>0.2317*SIN(4*Phase_with_Leap_Cycle+0.7158)</f>
        <v>4.3808667540486533E-2</v>
      </c>
      <c r="Q89" s="8">
        <f>EoT_1+EoT_2+EoT_3+EoT_4</f>
        <v>5.8426017430238284</v>
      </c>
      <c r="R89" s="8">
        <f>4*(Zone*15-Longitude)</f>
        <v>4</v>
      </c>
      <c r="S89" s="8">
        <f>EoT+Longitude_Correction</f>
        <v>9.8426017430238275</v>
      </c>
    </row>
    <row r="90" spans="1:19" x14ac:dyDescent="0.2">
      <c r="A90" s="5">
        <f t="shared" si="7"/>
        <v>45742</v>
      </c>
      <c r="B90" s="2">
        <f t="shared" si="4"/>
        <v>2025</v>
      </c>
      <c r="C90" s="2">
        <f t="shared" si="5"/>
        <v>3</v>
      </c>
      <c r="D90" s="2">
        <f t="shared" si="6"/>
        <v>26</v>
      </c>
      <c r="E90" s="2">
        <v>2025</v>
      </c>
      <c r="F90" s="2">
        <f>IF(Month&lt;= 2, Month + 12,Month)</f>
        <v>3</v>
      </c>
      <c r="G90" s="2">
        <f>12-Zone</f>
        <v>10</v>
      </c>
      <c r="H90" s="2">
        <f>INT(Year_Corrected / 100)</f>
        <v>20</v>
      </c>
      <c r="I90" s="2">
        <f>2 - aaa + INT(aaa/4)</f>
        <v>-13</v>
      </c>
      <c r="J90" s="8">
        <f xml:space="preserve"> bbb + INT(365.25 * Year_Corrected)  + INT(30.6001 * (Month_Corrected + 1))  + Day   + UTC/24 - 730550.5</f>
        <v>9215.9166666666279</v>
      </c>
      <c r="K90" s="8">
        <f>MOD((4 * Days_since_Epoch),1461)</f>
        <v>338.66666666651145</v>
      </c>
      <c r="L90" s="8">
        <f>0.004301 * Days_since_Leap_Cycle_Start</f>
        <v>1.4566053333326658</v>
      </c>
      <c r="M90" s="8">
        <f>7.3529*SIN(Phase_with_Leap_Cycle+6.2085)</f>
        <v>7.2221348183424308</v>
      </c>
      <c r="N90" s="8">
        <f>9.9269*SIN(2*Phase_with_Leap_Cycle+0.3704)</f>
        <v>-1.4050643255371089</v>
      </c>
      <c r="O90" s="8">
        <f>0.3337*SIN(3*Phase_with_Leap_Cycle+0.3042)</f>
        <v>-0.33345434591940398</v>
      </c>
      <c r="P90" s="8">
        <f>0.2317*SIN(4*Phase_with_Leap_Cycle+0.7158)</f>
        <v>5.9349690381031245E-2</v>
      </c>
      <c r="Q90" s="8">
        <f>EoT_1+EoT_2+EoT_3+EoT_4</f>
        <v>5.5429658372669497</v>
      </c>
      <c r="R90" s="8">
        <f>4*(Zone*15-Longitude)</f>
        <v>4</v>
      </c>
      <c r="S90" s="8">
        <f>EoT+Longitude_Correction</f>
        <v>9.5429658372669497</v>
      </c>
    </row>
    <row r="91" spans="1:19" x14ac:dyDescent="0.2">
      <c r="A91" s="5">
        <f t="shared" si="7"/>
        <v>45743</v>
      </c>
      <c r="B91" s="2">
        <f t="shared" si="4"/>
        <v>2025</v>
      </c>
      <c r="C91" s="2">
        <f t="shared" si="5"/>
        <v>3</v>
      </c>
      <c r="D91" s="2">
        <f t="shared" si="6"/>
        <v>27</v>
      </c>
      <c r="E91" s="2">
        <v>2025</v>
      </c>
      <c r="F91" s="2">
        <f>IF(Month&lt;= 2, Month + 12,Month)</f>
        <v>3</v>
      </c>
      <c r="G91" s="2">
        <f>12-Zone</f>
        <v>10</v>
      </c>
      <c r="H91" s="2">
        <f>INT(Year_Corrected / 100)</f>
        <v>20</v>
      </c>
      <c r="I91" s="2">
        <f>2 - aaa + INT(aaa/4)</f>
        <v>-13</v>
      </c>
      <c r="J91" s="8">
        <f xml:space="preserve"> bbb + INT(365.25 * Year_Corrected)  + INT(30.6001 * (Month_Corrected + 1))  + Day   + UTC/24 - 730550.5</f>
        <v>9216.9166666666279</v>
      </c>
      <c r="K91" s="8">
        <f>MOD((4 * Days_since_Epoch),1461)</f>
        <v>342.66666666651145</v>
      </c>
      <c r="L91" s="8">
        <f>0.004301 * Days_since_Leap_Cycle_Start</f>
        <v>1.4738093333326658</v>
      </c>
      <c r="M91" s="8">
        <f>7.3529*SIN(Phase_with_Leap_Cycle+6.2085)</f>
        <v>7.2448157902223844</v>
      </c>
      <c r="N91" s="8">
        <f>9.9269*SIN(2*Phase_with_Leap_Cycle+0.3704)</f>
        <v>-1.7422919888148647</v>
      </c>
      <c r="O91" s="8">
        <f>0.3337*SIN(3*Phase_with_Leap_Cycle+0.3042)</f>
        <v>-0.33367075635394788</v>
      </c>
      <c r="P91" s="8">
        <f>0.2317*SIN(4*Phase_with_Leap_Cycle+0.7158)</f>
        <v>7.4609765242341919E-2</v>
      </c>
      <c r="Q91" s="8">
        <f>EoT_1+EoT_2+EoT_3+EoT_4</f>
        <v>5.243462810295914</v>
      </c>
      <c r="R91" s="8">
        <f>4*(Zone*15-Longitude)</f>
        <v>4</v>
      </c>
      <c r="S91" s="8">
        <f>EoT+Longitude_Correction</f>
        <v>9.2434628102959131</v>
      </c>
    </row>
    <row r="92" spans="1:19" x14ac:dyDescent="0.2">
      <c r="A92" s="5">
        <f t="shared" si="7"/>
        <v>45744</v>
      </c>
      <c r="B92" s="2">
        <f t="shared" si="4"/>
        <v>2025</v>
      </c>
      <c r="C92" s="2">
        <f t="shared" si="5"/>
        <v>3</v>
      </c>
      <c r="D92" s="2">
        <f t="shared" si="6"/>
        <v>28</v>
      </c>
      <c r="E92" s="2">
        <v>2025</v>
      </c>
      <c r="F92" s="2">
        <f>IF(Month&lt;= 2, Month + 12,Month)</f>
        <v>3</v>
      </c>
      <c r="G92" s="2">
        <f>12-Zone</f>
        <v>10</v>
      </c>
      <c r="H92" s="2">
        <f>INT(Year_Corrected / 100)</f>
        <v>20</v>
      </c>
      <c r="I92" s="2">
        <f>2 - aaa + INT(aaa/4)</f>
        <v>-13</v>
      </c>
      <c r="J92" s="8">
        <f xml:space="preserve"> bbb + INT(365.25 * Year_Corrected)  + INT(30.6001 * (Month_Corrected + 1))  + Day   + UTC/24 - 730550.5</f>
        <v>9217.9166666666279</v>
      </c>
      <c r="K92" s="8">
        <f>MOD((4 * Days_since_Epoch),1461)</f>
        <v>346.66666666651145</v>
      </c>
      <c r="L92" s="8">
        <f>0.004301 * Days_since_Leap_Cycle_Start</f>
        <v>1.4910133333326658</v>
      </c>
      <c r="M92" s="8">
        <f>7.3529*SIN(Phase_with_Leap_Cycle+6.2085)</f>
        <v>7.265352511684684</v>
      </c>
      <c r="N92" s="8">
        <f>9.9269*SIN(2*Phase_with_Leap_Cycle+0.3704)</f>
        <v>-2.0774571378737789</v>
      </c>
      <c r="O92" s="8">
        <f>0.3337*SIN(3*Phase_with_Leap_Cycle+0.3042)</f>
        <v>-0.33299853240173238</v>
      </c>
      <c r="P92" s="8">
        <f>0.2317*SIN(4*Phase_with_Leap_Cycle+0.7158)</f>
        <v>8.9516654389601075E-2</v>
      </c>
      <c r="Q92" s="8">
        <f>EoT_1+EoT_2+EoT_3+EoT_4</f>
        <v>4.9444134957987735</v>
      </c>
      <c r="R92" s="8">
        <f>4*(Zone*15-Longitude)</f>
        <v>4</v>
      </c>
      <c r="S92" s="8">
        <f>EoT+Longitude_Correction</f>
        <v>8.9444134957987735</v>
      </c>
    </row>
    <row r="93" spans="1:19" x14ac:dyDescent="0.2">
      <c r="A93" s="5">
        <f t="shared" si="7"/>
        <v>45745</v>
      </c>
      <c r="B93" s="2">
        <f t="shared" si="4"/>
        <v>2025</v>
      </c>
      <c r="C93" s="2">
        <f t="shared" si="5"/>
        <v>3</v>
      </c>
      <c r="D93" s="2">
        <f t="shared" si="6"/>
        <v>29</v>
      </c>
      <c r="E93" s="2">
        <v>2025</v>
      </c>
      <c r="F93" s="2">
        <f>IF(Month&lt;= 2, Month + 12,Month)</f>
        <v>3</v>
      </c>
      <c r="G93" s="2">
        <f>12-Zone</f>
        <v>10</v>
      </c>
      <c r="H93" s="2">
        <f>INT(Year_Corrected / 100)</f>
        <v>20</v>
      </c>
      <c r="I93" s="2">
        <f>2 - aaa + INT(aaa/4)</f>
        <v>-13</v>
      </c>
      <c r="J93" s="8">
        <f xml:space="preserve"> bbb + INT(365.25 * Year_Corrected)  + INT(30.6001 * (Month_Corrected + 1))  + Day   + UTC/24 - 730550.5</f>
        <v>9218.9166666666279</v>
      </c>
      <c r="K93" s="8">
        <f>MOD((4 * Days_since_Epoch),1461)</f>
        <v>350.66666666651145</v>
      </c>
      <c r="L93" s="8">
        <f>0.004301 * Days_since_Leap_Cycle_Start</f>
        <v>1.5082173333326658</v>
      </c>
      <c r="M93" s="8">
        <f>7.3529*SIN(Phase_with_Leap_Cycle+6.2085)</f>
        <v>7.2837389044693879</v>
      </c>
      <c r="N93" s="8">
        <f>9.9269*SIN(2*Phase_with_Leap_Cycle+0.3704)</f>
        <v>-2.4101630063336859</v>
      </c>
      <c r="O93" s="8">
        <f>0.3337*SIN(3*Phase_with_Leap_Cycle+0.3042)</f>
        <v>-0.33143946433447924</v>
      </c>
      <c r="P93" s="8">
        <f>0.2317*SIN(4*Phase_with_Leap_Cycle+0.7158)</f>
        <v>0.10399979198909162</v>
      </c>
      <c r="Q93" s="8">
        <f>EoT_1+EoT_2+EoT_3+EoT_4</f>
        <v>4.6461362257903147</v>
      </c>
      <c r="R93" s="8">
        <f>4*(Zone*15-Longitude)</f>
        <v>4</v>
      </c>
      <c r="S93" s="8">
        <f>EoT+Longitude_Correction</f>
        <v>8.6461362257903147</v>
      </c>
    </row>
    <row r="94" spans="1:19" x14ac:dyDescent="0.2">
      <c r="A94" s="5">
        <f t="shared" si="7"/>
        <v>45746</v>
      </c>
      <c r="B94" s="2">
        <f t="shared" si="4"/>
        <v>2025</v>
      </c>
      <c r="C94" s="2">
        <f t="shared" si="5"/>
        <v>3</v>
      </c>
      <c r="D94" s="2">
        <f t="shared" si="6"/>
        <v>30</v>
      </c>
      <c r="E94" s="2">
        <v>2025</v>
      </c>
      <c r="F94" s="2">
        <f>IF(Month&lt;= 2, Month + 12,Month)</f>
        <v>3</v>
      </c>
      <c r="G94" s="2">
        <f>12-Zone</f>
        <v>10</v>
      </c>
      <c r="H94" s="2">
        <f>INT(Year_Corrected / 100)</f>
        <v>20</v>
      </c>
      <c r="I94" s="2">
        <f>2 - aaa + INT(aaa/4)</f>
        <v>-13</v>
      </c>
      <c r="J94" s="8">
        <f xml:space="preserve"> bbb + INT(365.25 * Year_Corrected)  + INT(30.6001 * (Month_Corrected + 1))  + Day   + UTC/24 - 730550.5</f>
        <v>9219.9166666666279</v>
      </c>
      <c r="K94" s="8">
        <f>MOD((4 * Days_since_Epoch),1461)</f>
        <v>354.66666666651145</v>
      </c>
      <c r="L94" s="8">
        <f>0.004301 * Days_since_Leap_Cycle_Start</f>
        <v>1.5254213333326658</v>
      </c>
      <c r="M94" s="8">
        <f>7.3529*SIN(Phase_with_Leap_Cycle+6.2085)</f>
        <v>7.2999695267500204</v>
      </c>
      <c r="N94" s="8">
        <f>9.9269*SIN(2*Phase_with_Leap_Cycle+0.3704)</f>
        <v>-2.7400157390952131</v>
      </c>
      <c r="O94" s="8">
        <f>0.3337*SIN(3*Phase_with_Leap_Cycle+0.3042)</f>
        <v>-0.32899770427361219</v>
      </c>
      <c r="P94" s="8">
        <f>0.2317*SIN(4*Phase_with_Leap_Cycle+0.7158)</f>
        <v>0.11799061815085592</v>
      </c>
      <c r="Q94" s="8">
        <f>EoT_1+EoT_2+EoT_3+EoT_4</f>
        <v>4.3489467015320509</v>
      </c>
      <c r="R94" s="8">
        <f>4*(Zone*15-Longitude)</f>
        <v>4</v>
      </c>
      <c r="S94" s="8">
        <f>EoT+Longitude_Correction</f>
        <v>8.34894670153205</v>
      </c>
    </row>
    <row r="95" spans="1:19" x14ac:dyDescent="0.2">
      <c r="A95" s="5">
        <f t="shared" si="7"/>
        <v>45747</v>
      </c>
      <c r="B95" s="2">
        <f t="shared" si="4"/>
        <v>2025</v>
      </c>
      <c r="C95" s="2">
        <f t="shared" si="5"/>
        <v>3</v>
      </c>
      <c r="D95" s="2">
        <f t="shared" si="6"/>
        <v>31</v>
      </c>
      <c r="E95" s="2">
        <v>2025</v>
      </c>
      <c r="F95" s="2">
        <f>IF(Month&lt;= 2, Month + 12,Month)</f>
        <v>3</v>
      </c>
      <c r="G95" s="2">
        <f>12-Zone</f>
        <v>10</v>
      </c>
      <c r="H95" s="2">
        <f>INT(Year_Corrected / 100)</f>
        <v>20</v>
      </c>
      <c r="I95" s="2">
        <f>2 - aaa + INT(aaa/4)</f>
        <v>-13</v>
      </c>
      <c r="J95" s="8">
        <f xml:space="preserve"> bbb + INT(365.25 * Year_Corrected)  + INT(30.6001 * (Month_Corrected + 1))  + Day   + UTC/24 - 730550.5</f>
        <v>9220.9166666666279</v>
      </c>
      <c r="K95" s="8">
        <f>MOD((4 * Days_since_Epoch),1461)</f>
        <v>358.66666666651145</v>
      </c>
      <c r="L95" s="8">
        <f>0.004301 * Days_since_Leap_Cycle_Start</f>
        <v>1.5426253333326658</v>
      </c>
      <c r="M95" s="8">
        <f>7.3529*SIN(Phase_with_Leap_Cycle+6.2085)</f>
        <v>7.314039574744176</v>
      </c>
      <c r="N95" s="8">
        <f>9.9269*SIN(2*Phase_with_Leap_Cycle+0.3704)</f>
        <v>-3.0666248585829528</v>
      </c>
      <c r="O95" s="8">
        <f>0.3337*SIN(3*Phase_with_Leap_Cycle+0.3042)</f>
        <v>-0.32567975513229613</v>
      </c>
      <c r="P95" s="8">
        <f>0.2317*SIN(4*Phase_with_Leap_Cycle+0.7158)</f>
        <v>0.13142290347567165</v>
      </c>
      <c r="Q95" s="8">
        <f>EoT_1+EoT_2+EoT_3+EoT_4</f>
        <v>4.0531578645045991</v>
      </c>
      <c r="R95" s="8">
        <f>4*(Zone*15-Longitude)</f>
        <v>4</v>
      </c>
      <c r="S95" s="8">
        <f>EoT+Longitude_Correction</f>
        <v>8.0531578645045983</v>
      </c>
    </row>
    <row r="96" spans="1:19" x14ac:dyDescent="0.2">
      <c r="A96" s="5">
        <f t="shared" si="7"/>
        <v>45748</v>
      </c>
      <c r="B96" s="2">
        <f t="shared" si="4"/>
        <v>2025</v>
      </c>
      <c r="C96" s="2">
        <f t="shared" si="5"/>
        <v>4</v>
      </c>
      <c r="D96" s="2">
        <f t="shared" si="6"/>
        <v>1</v>
      </c>
      <c r="E96" s="2">
        <v>2025</v>
      </c>
      <c r="F96" s="2">
        <f>IF(Month&lt;= 2, Month + 12,Month)</f>
        <v>4</v>
      </c>
      <c r="G96" s="2">
        <f>12-Zone</f>
        <v>10</v>
      </c>
      <c r="H96" s="2">
        <f>INT(Year_Corrected / 100)</f>
        <v>20</v>
      </c>
      <c r="I96" s="2">
        <f>2 - aaa + INT(aaa/4)</f>
        <v>-13</v>
      </c>
      <c r="J96" s="8">
        <f xml:space="preserve"> bbb + INT(365.25 * Year_Corrected)  + INT(30.6001 * (Month_Corrected + 1))  + Day   + UTC/24 - 730550.5</f>
        <v>9221.9166666666279</v>
      </c>
      <c r="K96" s="8">
        <f>MOD((4 * Days_since_Epoch),1461)</f>
        <v>362.66666666651145</v>
      </c>
      <c r="L96" s="8">
        <f>0.004301 * Days_since_Leap_Cycle_Start</f>
        <v>1.5598293333326658</v>
      </c>
      <c r="M96" s="8">
        <f>7.3529*SIN(Phase_with_Leap_Cycle+6.2085)</f>
        <v>7.3259448841353061</v>
      </c>
      <c r="N96" s="8">
        <f>9.9269*SIN(2*Phase_with_Leap_Cycle+0.3704)</f>
        <v>-3.3896037269903432</v>
      </c>
      <c r="O96" s="8">
        <f>0.3337*SIN(3*Phase_with_Leap_Cycle+0.3042)</f>
        <v>-0.32149445329683224</v>
      </c>
      <c r="P96" s="8">
        <f>0.2317*SIN(4*Phase_with_Leap_Cycle+0.7158)</f>
        <v>0.14423306257001328</v>
      </c>
      <c r="Q96" s="8">
        <f>EoT_1+EoT_2+EoT_3+EoT_4</f>
        <v>3.7590797664181443</v>
      </c>
      <c r="R96" s="8">
        <f>4*(Zone*15-Longitude)</f>
        <v>4</v>
      </c>
      <c r="S96" s="8">
        <f>EoT+Longitude_Correction</f>
        <v>7.7590797664181448</v>
      </c>
    </row>
    <row r="97" spans="1:19" x14ac:dyDescent="0.2">
      <c r="A97" s="5">
        <f t="shared" si="7"/>
        <v>45749</v>
      </c>
      <c r="B97" s="2">
        <f t="shared" si="4"/>
        <v>2025</v>
      </c>
      <c r="C97" s="2">
        <f t="shared" si="5"/>
        <v>4</v>
      </c>
      <c r="D97" s="2">
        <f t="shared" si="6"/>
        <v>2</v>
      </c>
      <c r="E97" s="2">
        <v>2025</v>
      </c>
      <c r="F97" s="2">
        <f>IF(Month&lt;= 2, Month + 12,Month)</f>
        <v>4</v>
      </c>
      <c r="G97" s="2">
        <f>12-Zone</f>
        <v>10</v>
      </c>
      <c r="H97" s="2">
        <f>INT(Year_Corrected / 100)</f>
        <v>20</v>
      </c>
      <c r="I97" s="2">
        <f>2 - aaa + INT(aaa/4)</f>
        <v>-13</v>
      </c>
      <c r="J97" s="8">
        <f xml:space="preserve"> bbb + INT(365.25 * Year_Corrected)  + INT(30.6001 * (Month_Corrected + 1))  + Day   + UTC/24 - 730550.5</f>
        <v>9222.9166666666279</v>
      </c>
      <c r="K97" s="8">
        <f>MOD((4 * Days_since_Epoch),1461)</f>
        <v>366.66666666651145</v>
      </c>
      <c r="L97" s="8">
        <f>0.004301 * Days_since_Leap_Cycle_Start</f>
        <v>1.5770333333326658</v>
      </c>
      <c r="M97" s="8">
        <f>7.3529*SIN(Phase_with_Leap_Cycle+6.2085)</f>
        <v>7.3356819313052322</v>
      </c>
      <c r="N97" s="8">
        <f>9.9269*SIN(2*Phase_with_Leap_Cycle+0.3704)</f>
        <v>-3.7085700039790517</v>
      </c>
      <c r="O97" s="8">
        <f>0.3337*SIN(3*Phase_with_Leap_Cycle+0.3042)</f>
        <v>-0.31645294509352895</v>
      </c>
      <c r="P97" s="8">
        <f>0.2317*SIN(4*Phase_with_Leap_Cycle+0.7158)</f>
        <v>0.15636045504488938</v>
      </c>
      <c r="Q97" s="8">
        <f>EoT_1+EoT_2+EoT_3+EoT_4</f>
        <v>3.4670194372775409</v>
      </c>
      <c r="R97" s="8">
        <f>4*(Zone*15-Longitude)</f>
        <v>4</v>
      </c>
      <c r="S97" s="8">
        <f>EoT+Longitude_Correction</f>
        <v>7.4670194372775409</v>
      </c>
    </row>
    <row r="98" spans="1:19" x14ac:dyDescent="0.2">
      <c r="A98" s="5">
        <f t="shared" si="7"/>
        <v>45750</v>
      </c>
      <c r="B98" s="2">
        <f t="shared" si="4"/>
        <v>2025</v>
      </c>
      <c r="C98" s="2">
        <f t="shared" si="5"/>
        <v>4</v>
      </c>
      <c r="D98" s="2">
        <f t="shared" si="6"/>
        <v>3</v>
      </c>
      <c r="E98" s="2">
        <v>2025</v>
      </c>
      <c r="F98" s="2">
        <f>IF(Month&lt;= 2, Month + 12,Month)</f>
        <v>4</v>
      </c>
      <c r="G98" s="2">
        <f>12-Zone</f>
        <v>10</v>
      </c>
      <c r="H98" s="2">
        <f>INT(Year_Corrected / 100)</f>
        <v>20</v>
      </c>
      <c r="I98" s="2">
        <f>2 - aaa + INT(aaa/4)</f>
        <v>-13</v>
      </c>
      <c r="J98" s="8">
        <f xml:space="preserve"> bbb + INT(365.25 * Year_Corrected)  + INT(30.6001 * (Month_Corrected + 1))  + Day   + UTC/24 - 730550.5</f>
        <v>9223.9166666666279</v>
      </c>
      <c r="K98" s="8">
        <f>MOD((4 * Days_since_Epoch),1461)</f>
        <v>370.66666666651145</v>
      </c>
      <c r="L98" s="8">
        <f>0.004301 * Days_since_Leap_Cycle_Start</f>
        <v>1.5942373333326658</v>
      </c>
      <c r="M98" s="8">
        <f>7.3529*SIN(Phase_with_Leap_Cycle+6.2085)</f>
        <v>7.3432478343770269</v>
      </c>
      <c r="N98" s="8">
        <f>9.9269*SIN(2*Phase_with_Leap_Cycle+0.3704)</f>
        <v>-4.0231460992910497</v>
      </c>
      <c r="O98" s="8">
        <f>0.3337*SIN(3*Phase_with_Leap_Cycle+0.3042)</f>
        <v>-0.31056865710372539</v>
      </c>
      <c r="P98" s="8">
        <f>0.2317*SIN(4*Phase_with_Leap_Cycle+0.7158)</f>
        <v>0.16774767257369677</v>
      </c>
      <c r="Q98" s="8">
        <f>EoT_1+EoT_2+EoT_3+EoT_4</f>
        <v>3.1772807505559486</v>
      </c>
      <c r="R98" s="8">
        <f>4*(Zone*15-Longitude)</f>
        <v>4</v>
      </c>
      <c r="S98" s="8">
        <f>EoT+Longitude_Correction</f>
        <v>7.1772807505559486</v>
      </c>
    </row>
    <row r="99" spans="1:19" x14ac:dyDescent="0.2">
      <c r="A99" s="5">
        <f t="shared" si="7"/>
        <v>45751</v>
      </c>
      <c r="B99" s="2">
        <f t="shared" si="4"/>
        <v>2025</v>
      </c>
      <c r="C99" s="2">
        <f t="shared" si="5"/>
        <v>4</v>
      </c>
      <c r="D99" s="2">
        <f t="shared" si="6"/>
        <v>4</v>
      </c>
      <c r="E99" s="2">
        <v>2025</v>
      </c>
      <c r="F99" s="2">
        <f>IF(Month&lt;= 2, Month + 12,Month)</f>
        <v>4</v>
      </c>
      <c r="G99" s="2">
        <f>12-Zone</f>
        <v>10</v>
      </c>
      <c r="H99" s="2">
        <f>INT(Year_Corrected / 100)</f>
        <v>20</v>
      </c>
      <c r="I99" s="2">
        <f>2 - aaa + INT(aaa/4)</f>
        <v>-13</v>
      </c>
      <c r="J99" s="8">
        <f xml:space="preserve"> bbb + INT(365.25 * Year_Corrected)  + INT(30.6001 * (Month_Corrected + 1))  + Day   + UTC/24 - 730550.5</f>
        <v>9224.9166666666279</v>
      </c>
      <c r="K99" s="8">
        <f>MOD((4 * Days_since_Epoch),1461)</f>
        <v>374.66666666651145</v>
      </c>
      <c r="L99" s="8">
        <f>0.004301 * Days_since_Leap_Cycle_Start</f>
        <v>1.6114413333326658</v>
      </c>
      <c r="M99" s="8">
        <f>7.3529*SIN(Phase_with_Leap_Cycle+6.2085)</f>
        <v>7.3486403540679666</v>
      </c>
      <c r="N99" s="8">
        <f>9.9269*SIN(2*Phase_with_Leap_Cycle+0.3704)</f>
        <v>-4.3329596197375633</v>
      </c>
      <c r="O99" s="8">
        <f>0.3337*SIN(3*Phase_with_Leap_Cycle+0.3042)</f>
        <v>-0.30385726040602118</v>
      </c>
      <c r="P99" s="8">
        <f>0.2317*SIN(4*Phase_with_Leap_Cycle+0.7158)</f>
        <v>0.17834081065022356</v>
      </c>
      <c r="Q99" s="8">
        <f>EoT_1+EoT_2+EoT_3+EoT_4</f>
        <v>2.8901642845746061</v>
      </c>
      <c r="R99" s="8">
        <f>4*(Zone*15-Longitude)</f>
        <v>4</v>
      </c>
      <c r="S99" s="8">
        <f>EoT+Longitude_Correction</f>
        <v>6.8901642845746061</v>
      </c>
    </row>
    <row r="100" spans="1:19" x14ac:dyDescent="0.2">
      <c r="A100" s="5">
        <f t="shared" si="7"/>
        <v>45752</v>
      </c>
      <c r="B100" s="2">
        <f t="shared" si="4"/>
        <v>2025</v>
      </c>
      <c r="C100" s="2">
        <f t="shared" si="5"/>
        <v>4</v>
      </c>
      <c r="D100" s="2">
        <f t="shared" si="6"/>
        <v>5</v>
      </c>
      <c r="E100" s="2">
        <v>2025</v>
      </c>
      <c r="F100" s="2">
        <f>IF(Month&lt;= 2, Month + 12,Month)</f>
        <v>4</v>
      </c>
      <c r="G100" s="2">
        <f>12-Zone</f>
        <v>10</v>
      </c>
      <c r="H100" s="2">
        <f>INT(Year_Corrected / 100)</f>
        <v>20</v>
      </c>
      <c r="I100" s="2">
        <f>2 - aaa + INT(aaa/4)</f>
        <v>-13</v>
      </c>
      <c r="J100" s="8">
        <f xml:space="preserve"> bbb + INT(365.25 * Year_Corrected)  + INT(30.6001 * (Month_Corrected + 1))  + Day   + UTC/24 - 730550.5</f>
        <v>9225.9166666666279</v>
      </c>
      <c r="K100" s="8">
        <f>MOD((4 * Days_since_Epoch),1461)</f>
        <v>378.66666666651145</v>
      </c>
      <c r="L100" s="8">
        <f>0.004301 * Days_since_Leap_Cycle_Start</f>
        <v>1.6286453333326658</v>
      </c>
      <c r="M100" s="8">
        <f>7.3529*SIN(Phase_with_Leap_Cycle+6.2085)</f>
        <v>7.3518578943522988</v>
      </c>
      <c r="N100" s="8">
        <f>9.9269*SIN(2*Phase_with_Leap_Cycle+0.3704)</f>
        <v>-4.6376438100357733</v>
      </c>
      <c r="O100" s="8">
        <f>0.3337*SIN(3*Phase_with_Leap_Cycle+0.3042)</f>
        <v>-0.29633662884094719</v>
      </c>
      <c r="P100" s="8">
        <f>0.2317*SIN(4*Phase_with_Leap_Cycle+0.7158)</f>
        <v>0.18808972376036109</v>
      </c>
      <c r="Q100" s="8">
        <f>EoT_1+EoT_2+EoT_3+EoT_4</f>
        <v>2.6059671792359396</v>
      </c>
      <c r="R100" s="8">
        <f>4*(Zone*15-Longitude)</f>
        <v>4</v>
      </c>
      <c r="S100" s="8">
        <f>EoT+Longitude_Correction</f>
        <v>6.6059671792359396</v>
      </c>
    </row>
    <row r="101" spans="1:19" x14ac:dyDescent="0.2">
      <c r="A101" s="5">
        <f t="shared" si="7"/>
        <v>45753</v>
      </c>
      <c r="B101" s="2">
        <f t="shared" si="4"/>
        <v>2025</v>
      </c>
      <c r="C101" s="2">
        <f t="shared" si="5"/>
        <v>4</v>
      </c>
      <c r="D101" s="2">
        <f t="shared" si="6"/>
        <v>6</v>
      </c>
      <c r="E101" s="2">
        <v>2025</v>
      </c>
      <c r="F101" s="2">
        <f>IF(Month&lt;= 2, Month + 12,Month)</f>
        <v>4</v>
      </c>
      <c r="G101" s="2">
        <f>12-Zone</f>
        <v>10</v>
      </c>
      <c r="H101" s="2">
        <f>INT(Year_Corrected / 100)</f>
        <v>20</v>
      </c>
      <c r="I101" s="2">
        <f>2 - aaa + INT(aaa/4)</f>
        <v>-13</v>
      </c>
      <c r="J101" s="8">
        <f xml:space="preserve"> bbb + INT(365.25 * Year_Corrected)  + INT(30.6001 * (Month_Corrected + 1))  + Day   + UTC/24 - 730550.5</f>
        <v>9226.9166666666279</v>
      </c>
      <c r="K101" s="8">
        <f>MOD((4 * Days_since_Epoch),1461)</f>
        <v>382.66666666651145</v>
      </c>
      <c r="L101" s="8">
        <f>0.004301 * Days_since_Leap_Cycle_Start</f>
        <v>1.6458493333326658</v>
      </c>
      <c r="M101" s="8">
        <f>7.3529*SIN(Phase_with_Leap_Cycle+6.2085)</f>
        <v>7.3528995029336048</v>
      </c>
      <c r="N101" s="8">
        <f>9.9269*SIN(2*Phase_with_Leap_Cycle+0.3704)</f>
        <v>-4.9368379869713976</v>
      </c>
      <c r="O101" s="8">
        <f>0.3337*SIN(3*Phase_with_Leap_Cycle+0.3042)</f>
        <v>-0.28802679140922194</v>
      </c>
      <c r="P101" s="8">
        <f>0.2317*SIN(4*Phase_with_Leap_Cycle+0.7158)</f>
        <v>0.19694826275959931</v>
      </c>
      <c r="Q101" s="8">
        <f>EoT_1+EoT_2+EoT_3+EoT_4</f>
        <v>2.3249829873125845</v>
      </c>
      <c r="R101" s="8">
        <f>4*(Zone*15-Longitude)</f>
        <v>4</v>
      </c>
      <c r="S101" s="8">
        <f>EoT+Longitude_Correction</f>
        <v>6.324982987312584</v>
      </c>
    </row>
    <row r="102" spans="1:19" x14ac:dyDescent="0.2">
      <c r="A102" s="5">
        <f t="shared" si="7"/>
        <v>45754</v>
      </c>
      <c r="B102" s="2">
        <f t="shared" si="4"/>
        <v>2025</v>
      </c>
      <c r="C102" s="2">
        <f t="shared" si="5"/>
        <v>4</v>
      </c>
      <c r="D102" s="2">
        <f t="shared" si="6"/>
        <v>7</v>
      </c>
      <c r="E102" s="2">
        <v>2025</v>
      </c>
      <c r="F102" s="2">
        <f>IF(Month&lt;= 2, Month + 12,Month)</f>
        <v>4</v>
      </c>
      <c r="G102" s="2">
        <f>12-Zone</f>
        <v>10</v>
      </c>
      <c r="H102" s="2">
        <f>INT(Year_Corrected / 100)</f>
        <v>20</v>
      </c>
      <c r="I102" s="2">
        <f>2 - aaa + INT(aaa/4)</f>
        <v>-13</v>
      </c>
      <c r="J102" s="8">
        <f xml:space="preserve"> bbb + INT(365.25 * Year_Corrected)  + INT(30.6001 * (Month_Corrected + 1))  + Day   + UTC/24 - 730550.5</f>
        <v>9227.9166666666279</v>
      </c>
      <c r="K102" s="8">
        <f>MOD((4 * Days_since_Epoch),1461)</f>
        <v>386.66666666651145</v>
      </c>
      <c r="L102" s="8">
        <f>0.004301 * Days_since_Leap_Cycle_Start</f>
        <v>1.6630533333326658</v>
      </c>
      <c r="M102" s="8">
        <f>7.3529*SIN(Phase_with_Leap_Cycle+6.2085)</f>
        <v>7.3517648715266679</v>
      </c>
      <c r="N102" s="8">
        <f>9.9269*SIN(2*Phase_with_Leap_Cycle+0.3704)</f>
        <v>-5.2301879663731912</v>
      </c>
      <c r="O102" s="8">
        <f>0.3337*SIN(3*Phase_with_Leap_Cycle+0.3042)</f>
        <v>-0.27894987893037243</v>
      </c>
      <c r="P102" s="8">
        <f>0.2317*SIN(4*Phase_with_Leap_Cycle+0.7158)</f>
        <v>0.20487449333261454</v>
      </c>
      <c r="Q102" s="8">
        <f>EoT_1+EoT_2+EoT_3+EoT_4</f>
        <v>2.0475015195557189</v>
      </c>
      <c r="R102" s="8">
        <f>4*(Zone*15-Longitude)</f>
        <v>4</v>
      </c>
      <c r="S102" s="8">
        <f>EoT+Longitude_Correction</f>
        <v>6.0475015195557189</v>
      </c>
    </row>
    <row r="103" spans="1:19" x14ac:dyDescent="0.2">
      <c r="A103" s="5">
        <f t="shared" si="7"/>
        <v>45755</v>
      </c>
      <c r="B103" s="2">
        <f t="shared" si="4"/>
        <v>2025</v>
      </c>
      <c r="C103" s="2">
        <f t="shared" si="5"/>
        <v>4</v>
      </c>
      <c r="D103" s="2">
        <f t="shared" si="6"/>
        <v>8</v>
      </c>
      <c r="E103" s="2">
        <v>2025</v>
      </c>
      <c r="F103" s="2">
        <f>IF(Month&lt;= 2, Month + 12,Month)</f>
        <v>4</v>
      </c>
      <c r="G103" s="2">
        <f>12-Zone</f>
        <v>10</v>
      </c>
      <c r="H103" s="2">
        <f>INT(Year_Corrected / 100)</f>
        <v>20</v>
      </c>
      <c r="I103" s="2">
        <f>2 - aaa + INT(aaa/4)</f>
        <v>-13</v>
      </c>
      <c r="J103" s="8">
        <f xml:space="preserve"> bbb + INT(365.25 * Year_Corrected)  + INT(30.6001 * (Month_Corrected + 1))  + Day   + UTC/24 - 730550.5</f>
        <v>9228.9166666666279</v>
      </c>
      <c r="K103" s="8">
        <f>MOD((4 * Days_since_Epoch),1461)</f>
        <v>390.66666666651145</v>
      </c>
      <c r="L103" s="8">
        <f>0.004301 * Days_since_Leap_Cycle_Start</f>
        <v>1.6802573333326658</v>
      </c>
      <c r="M103" s="8">
        <f>7.3529*SIN(Phase_with_Leap_Cycle+6.2085)</f>
        <v>7.348454335948702</v>
      </c>
      <c r="N103" s="8">
        <f>9.9269*SIN(2*Phase_with_Leap_Cycle+0.3704)</f>
        <v>-5.5173464823939264</v>
      </c>
      <c r="O103" s="8">
        <f>0.3337*SIN(3*Phase_with_Leap_Cycle+0.3042)</f>
        <v>-0.26913006510377335</v>
      </c>
      <c r="P103" s="8">
        <f>0.2317*SIN(4*Phase_with_Leap_Cycle+0.7158)</f>
        <v>0.2118308945008113</v>
      </c>
      <c r="Q103" s="8">
        <f>EoT_1+EoT_2+EoT_3+EoT_4</f>
        <v>1.7738086829518136</v>
      </c>
      <c r="R103" s="8">
        <f>4*(Zone*15-Longitude)</f>
        <v>4</v>
      </c>
      <c r="S103" s="8">
        <f>EoT+Longitude_Correction</f>
        <v>5.7738086829518132</v>
      </c>
    </row>
    <row r="104" spans="1:19" x14ac:dyDescent="0.2">
      <c r="A104" s="5">
        <f t="shared" si="7"/>
        <v>45756</v>
      </c>
      <c r="B104" s="2">
        <f t="shared" si="4"/>
        <v>2025</v>
      </c>
      <c r="C104" s="2">
        <f t="shared" si="5"/>
        <v>4</v>
      </c>
      <c r="D104" s="2">
        <f t="shared" si="6"/>
        <v>9</v>
      </c>
      <c r="E104" s="2">
        <v>2025</v>
      </c>
      <c r="F104" s="2">
        <f>IF(Month&lt;= 2, Month + 12,Month)</f>
        <v>4</v>
      </c>
      <c r="G104" s="2">
        <f>12-Zone</f>
        <v>10</v>
      </c>
      <c r="H104" s="2">
        <f>INT(Year_Corrected / 100)</f>
        <v>20</v>
      </c>
      <c r="I104" s="2">
        <f>2 - aaa + INT(aaa/4)</f>
        <v>-13</v>
      </c>
      <c r="J104" s="8">
        <f xml:space="preserve"> bbb + INT(365.25 * Year_Corrected)  + INT(30.6001 * (Month_Corrected + 1))  + Day   + UTC/24 - 730550.5</f>
        <v>9229.9166666666279</v>
      </c>
      <c r="K104" s="8">
        <f>MOD((4 * Days_since_Epoch),1461)</f>
        <v>394.66666666651145</v>
      </c>
      <c r="L104" s="8">
        <f>0.004301 * Days_since_Leap_Cycle_Start</f>
        <v>1.6974613333326658</v>
      </c>
      <c r="M104" s="8">
        <f>7.3529*SIN(Phase_with_Leap_Cycle+6.2085)</f>
        <v>7.3429688760199676</v>
      </c>
      <c r="N104" s="8">
        <f>9.9269*SIN(2*Phase_with_Leap_Cycle+0.3704)</f>
        <v>-5.7979735986015033</v>
      </c>
      <c r="O104" s="8">
        <f>0.3337*SIN(3*Phase_with_Leap_Cycle+0.3042)</f>
        <v>-0.25859350212907606</v>
      </c>
      <c r="P104" s="8">
        <f>0.2317*SIN(4*Phase_with_Leap_Cycle+0.7158)</f>
        <v>0.21778453623812888</v>
      </c>
      <c r="Q104" s="8">
        <f>EoT_1+EoT_2+EoT_3+EoT_4</f>
        <v>1.5041863115275174</v>
      </c>
      <c r="R104" s="8">
        <f>4*(Zone*15-Longitude)</f>
        <v>4</v>
      </c>
      <c r="S104" s="8">
        <f>EoT+Longitude_Correction</f>
        <v>5.5041863115275174</v>
      </c>
    </row>
    <row r="105" spans="1:19" x14ac:dyDescent="0.2">
      <c r="A105" s="5">
        <f t="shared" si="7"/>
        <v>45757</v>
      </c>
      <c r="B105" s="2">
        <f t="shared" si="4"/>
        <v>2025</v>
      </c>
      <c r="C105" s="2">
        <f t="shared" si="5"/>
        <v>4</v>
      </c>
      <c r="D105" s="2">
        <f t="shared" si="6"/>
        <v>10</v>
      </c>
      <c r="E105" s="2">
        <v>2025</v>
      </c>
      <c r="F105" s="2">
        <f>IF(Month&lt;= 2, Month + 12,Month)</f>
        <v>4</v>
      </c>
      <c r="G105" s="2">
        <f>12-Zone</f>
        <v>10</v>
      </c>
      <c r="H105" s="2">
        <f>INT(Year_Corrected / 100)</f>
        <v>20</v>
      </c>
      <c r="I105" s="2">
        <f>2 - aaa + INT(aaa/4)</f>
        <v>-13</v>
      </c>
      <c r="J105" s="8">
        <f xml:space="preserve"> bbb + INT(365.25 * Year_Corrected)  + INT(30.6001 * (Month_Corrected + 1))  + Day   + UTC/24 - 730550.5</f>
        <v>9230.9166666666279</v>
      </c>
      <c r="K105" s="8">
        <f>MOD((4 * Days_since_Epoch),1461)</f>
        <v>398.66666666651145</v>
      </c>
      <c r="L105" s="8">
        <f>0.004301 * Days_since_Leap_Cycle_Start</f>
        <v>1.7146653333326658</v>
      </c>
      <c r="M105" s="8">
        <f>7.3529*SIN(Phase_with_Leap_Cycle+6.2085)</f>
        <v>7.3353101152737743</v>
      </c>
      <c r="N105" s="8">
        <f>9.9269*SIN(2*Phase_with_Leap_Cycle+0.3704)</f>
        <v>-6.0717371103935447</v>
      </c>
      <c r="O105" s="8">
        <f>0.3337*SIN(3*Phase_with_Leap_Cycle+0.3042)</f>
        <v>-0.24736825105747892</v>
      </c>
      <c r="P105" s="8">
        <f>0.2317*SIN(4*Phase_with_Leap_Cycle+0.7158)</f>
        <v>0.22270723535431902</v>
      </c>
      <c r="Q105" s="8">
        <f>EoT_1+EoT_2+EoT_3+EoT_4</f>
        <v>1.2389119891770699</v>
      </c>
      <c r="R105" s="8">
        <f>4*(Zone*15-Longitude)</f>
        <v>4</v>
      </c>
      <c r="S105" s="8">
        <f>EoT+Longitude_Correction</f>
        <v>5.2389119891770699</v>
      </c>
    </row>
    <row r="106" spans="1:19" x14ac:dyDescent="0.2">
      <c r="A106" s="5">
        <f t="shared" si="7"/>
        <v>45758</v>
      </c>
      <c r="B106" s="2">
        <f t="shared" si="4"/>
        <v>2025</v>
      </c>
      <c r="C106" s="2">
        <f t="shared" si="5"/>
        <v>4</v>
      </c>
      <c r="D106" s="2">
        <f t="shared" si="6"/>
        <v>11</v>
      </c>
      <c r="E106" s="2">
        <v>2025</v>
      </c>
      <c r="F106" s="2">
        <f>IF(Month&lt;= 2, Month + 12,Month)</f>
        <v>4</v>
      </c>
      <c r="G106" s="2">
        <f>12-Zone</f>
        <v>10</v>
      </c>
      <c r="H106" s="2">
        <f>INT(Year_Corrected / 100)</f>
        <v>20</v>
      </c>
      <c r="I106" s="2">
        <f>2 - aaa + INT(aaa/4)</f>
        <v>-13</v>
      </c>
      <c r="J106" s="8">
        <f xml:space="preserve"> bbb + INT(365.25 * Year_Corrected)  + INT(30.6001 * (Month_Corrected + 1))  + Day   + UTC/24 - 730550.5</f>
        <v>9231.9166666666279</v>
      </c>
      <c r="K106" s="8">
        <f>MOD((4 * Days_since_Epoch),1461)</f>
        <v>402.66666666651145</v>
      </c>
      <c r="L106" s="8">
        <f>0.004301 * Days_since_Leap_Cycle_Start</f>
        <v>1.7318693333326658</v>
      </c>
      <c r="M106" s="8">
        <f>7.3529*SIN(Phase_with_Leap_Cycle+6.2085)</f>
        <v>7.3254803204759558</v>
      </c>
      <c r="N106" s="8">
        <f>9.9269*SIN(2*Phase_with_Leap_Cycle+0.3704)</f>
        <v>-6.3383129382590973</v>
      </c>
      <c r="O106" s="8">
        <f>0.3337*SIN(3*Phase_with_Leap_Cycle+0.3042)</f>
        <v>-0.23548420705933307</v>
      </c>
      <c r="P106" s="8">
        <f>0.2317*SIN(4*Phase_with_Leap_Cycle+0.7158)</f>
        <v>0.22657568890777927</v>
      </c>
      <c r="Q106" s="8">
        <f>EoT_1+EoT_2+EoT_3+EoT_4</f>
        <v>0.97825886406530471</v>
      </c>
      <c r="R106" s="8">
        <f>4*(Zone*15-Longitude)</f>
        <v>4</v>
      </c>
      <c r="S106" s="8">
        <f>EoT+Longitude_Correction</f>
        <v>4.9782588640653049</v>
      </c>
    </row>
    <row r="107" spans="1:19" x14ac:dyDescent="0.2">
      <c r="A107" s="5">
        <f t="shared" si="7"/>
        <v>45759</v>
      </c>
      <c r="B107" s="2">
        <f t="shared" si="4"/>
        <v>2025</v>
      </c>
      <c r="C107" s="2">
        <f t="shared" si="5"/>
        <v>4</v>
      </c>
      <c r="D107" s="2">
        <f t="shared" si="6"/>
        <v>12</v>
      </c>
      <c r="E107" s="2">
        <v>2025</v>
      </c>
      <c r="F107" s="2">
        <f>IF(Month&lt;= 2, Month + 12,Month)</f>
        <v>4</v>
      </c>
      <c r="G107" s="2">
        <f>12-Zone</f>
        <v>10</v>
      </c>
      <c r="H107" s="2">
        <f>INT(Year_Corrected / 100)</f>
        <v>20</v>
      </c>
      <c r="I107" s="2">
        <f>2 - aaa + INT(aaa/4)</f>
        <v>-13</v>
      </c>
      <c r="J107" s="8">
        <f xml:space="preserve"> bbb + INT(365.25 * Year_Corrected)  + INT(30.6001 * (Month_Corrected + 1))  + Day   + UTC/24 - 730550.5</f>
        <v>9232.9166666666279</v>
      </c>
      <c r="K107" s="8">
        <f>MOD((4 * Days_since_Epoch),1461)</f>
        <v>406.66666666651145</v>
      </c>
      <c r="L107" s="8">
        <f>0.004301 * Days_since_Leap_Cycle_Start</f>
        <v>1.7490733333326658</v>
      </c>
      <c r="M107" s="8">
        <f>7.3529*SIN(Phase_with_Leap_Cycle+6.2085)</f>
        <v>7.3134824009539861</v>
      </c>
      <c r="N107" s="8">
        <f>9.9269*SIN(2*Phase_with_Leap_Cycle+0.3704)</f>
        <v>-6.5973855114219067</v>
      </c>
      <c r="O107" s="8">
        <f>0.3337*SIN(3*Phase_with_Leap_Cycle+0.3042)</f>
        <v>-0.22297301980710532</v>
      </c>
      <c r="P107" s="8">
        <f>0.2317*SIN(4*Phase_with_Leap_Cycle+0.7158)</f>
        <v>0.22937158451639569</v>
      </c>
      <c r="Q107" s="8">
        <f>EoT_1+EoT_2+EoT_3+EoT_4</f>
        <v>0.72249545424136974</v>
      </c>
      <c r="R107" s="8">
        <f>4*(Zone*15-Longitude)</f>
        <v>4</v>
      </c>
      <c r="S107" s="8">
        <f>EoT+Longitude_Correction</f>
        <v>4.7224954542413702</v>
      </c>
    </row>
    <row r="108" spans="1:19" x14ac:dyDescent="0.2">
      <c r="A108" s="5">
        <f t="shared" si="7"/>
        <v>45760</v>
      </c>
      <c r="B108" s="2">
        <f t="shared" si="4"/>
        <v>2025</v>
      </c>
      <c r="C108" s="2">
        <f t="shared" si="5"/>
        <v>4</v>
      </c>
      <c r="D108" s="2">
        <f t="shared" si="6"/>
        <v>13</v>
      </c>
      <c r="E108" s="2">
        <v>2025</v>
      </c>
      <c r="F108" s="2">
        <f>IF(Month&lt;= 2, Month + 12,Month)</f>
        <v>4</v>
      </c>
      <c r="G108" s="2">
        <f>12-Zone</f>
        <v>10</v>
      </c>
      <c r="H108" s="2">
        <f>INT(Year_Corrected / 100)</f>
        <v>20</v>
      </c>
      <c r="I108" s="2">
        <f>2 - aaa + INT(aaa/4)</f>
        <v>-13</v>
      </c>
      <c r="J108" s="8">
        <f xml:space="preserve"> bbb + INT(365.25 * Year_Corrected)  + INT(30.6001 * (Month_Corrected + 1))  + Day   + UTC/24 - 730550.5</f>
        <v>9233.9166666666279</v>
      </c>
      <c r="K108" s="8">
        <f>MOD((4 * Days_since_Epoch),1461)</f>
        <v>410.66666666651145</v>
      </c>
      <c r="L108" s="8">
        <f>0.004301 * Days_since_Leap_Cycle_Start</f>
        <v>1.7662773333326658</v>
      </c>
      <c r="M108" s="8">
        <f>7.3529*SIN(Phase_with_Leap_Cycle+6.2085)</f>
        <v>7.2993199077358932</v>
      </c>
      <c r="N108" s="8">
        <f>9.9269*SIN(2*Phase_with_Leap_Cycle+0.3704)</f>
        <v>-6.848648141411104</v>
      </c>
      <c r="O108" s="8">
        <f>0.3337*SIN(3*Phase_with_Leap_Cycle+0.3042)</f>
        <v>-0.20986800918574192</v>
      </c>
      <c r="P108" s="8">
        <f>0.2317*SIN(4*Phase_with_Leap_Cycle+0.7158)</f>
        <v>0.23108168704420801</v>
      </c>
      <c r="Q108" s="8">
        <f>EoT_1+EoT_2+EoT_3+EoT_4</f>
        <v>0.47188544418325529</v>
      </c>
      <c r="R108" s="8">
        <f>4*(Zone*15-Longitude)</f>
        <v>4</v>
      </c>
      <c r="S108" s="8">
        <f>EoT+Longitude_Correction</f>
        <v>4.471885444183255</v>
      </c>
    </row>
    <row r="109" spans="1:19" x14ac:dyDescent="0.2">
      <c r="A109" s="5">
        <f t="shared" si="7"/>
        <v>45761</v>
      </c>
      <c r="B109" s="2">
        <f t="shared" si="4"/>
        <v>2025</v>
      </c>
      <c r="C109" s="2">
        <f t="shared" si="5"/>
        <v>4</v>
      </c>
      <c r="D109" s="2">
        <f t="shared" si="6"/>
        <v>14</v>
      </c>
      <c r="E109" s="2">
        <v>2025</v>
      </c>
      <c r="F109" s="2">
        <f>IF(Month&lt;= 2, Month + 12,Month)</f>
        <v>4</v>
      </c>
      <c r="G109" s="2">
        <f>12-Zone</f>
        <v>10</v>
      </c>
      <c r="H109" s="2">
        <f>INT(Year_Corrected / 100)</f>
        <v>20</v>
      </c>
      <c r="I109" s="2">
        <f>2 - aaa + INT(aaa/4)</f>
        <v>-13</v>
      </c>
      <c r="J109" s="8">
        <f xml:space="preserve"> bbb + INT(365.25 * Year_Corrected)  + INT(30.6001 * (Month_Corrected + 1))  + Day   + UTC/24 - 730550.5</f>
        <v>9234.9166666666279</v>
      </c>
      <c r="K109" s="8">
        <f>MOD((4 * Days_since_Epoch),1461)</f>
        <v>414.66666666651145</v>
      </c>
      <c r="L109" s="8">
        <f>0.004301 * Days_since_Leap_Cycle_Start</f>
        <v>1.7834813333326658</v>
      </c>
      <c r="M109" s="8">
        <f>7.3529*SIN(Phase_with_Leap_Cycle+6.2085)</f>
        <v>7.2829970324992708</v>
      </c>
      <c r="N109" s="8">
        <f>9.9269*SIN(2*Phase_with_Leap_Cycle+0.3704)</f>
        <v>-7.0918033851170676</v>
      </c>
      <c r="O109" s="8">
        <f>0.3337*SIN(3*Phase_with_Leap_Cycle+0.3042)</f>
        <v>-0.19620407655490693</v>
      </c>
      <c r="P109" s="8">
        <f>0.2317*SIN(4*Phase_with_Leap_Cycle+0.7158)</f>
        <v>0.23169790125354289</v>
      </c>
      <c r="Q109" s="8">
        <f>EoT_1+EoT_2+EoT_3+EoT_4</f>
        <v>0.22668747208083909</v>
      </c>
      <c r="R109" s="8">
        <f>4*(Zone*15-Longitude)</f>
        <v>4</v>
      </c>
      <c r="S109" s="8">
        <f>EoT+Longitude_Correction</f>
        <v>4.2266874720808394</v>
      </c>
    </row>
    <row r="110" spans="1:19" x14ac:dyDescent="0.2">
      <c r="A110" s="5">
        <f t="shared" si="7"/>
        <v>45762</v>
      </c>
      <c r="B110" s="2">
        <f t="shared" si="4"/>
        <v>2025</v>
      </c>
      <c r="C110" s="2">
        <f t="shared" si="5"/>
        <v>4</v>
      </c>
      <c r="D110" s="2">
        <f t="shared" si="6"/>
        <v>15</v>
      </c>
      <c r="E110" s="2">
        <v>2025</v>
      </c>
      <c r="F110" s="2">
        <f>IF(Month&lt;= 2, Month + 12,Month)</f>
        <v>4</v>
      </c>
      <c r="G110" s="2">
        <f>12-Zone</f>
        <v>10</v>
      </c>
      <c r="H110" s="2">
        <f>INT(Year_Corrected / 100)</f>
        <v>20</v>
      </c>
      <c r="I110" s="2">
        <f>2 - aaa + INT(aaa/4)</f>
        <v>-13</v>
      </c>
      <c r="J110" s="8">
        <f xml:space="preserve"> bbb + INT(365.25 * Year_Corrected)  + INT(30.6001 * (Month_Corrected + 1))  + Day   + UTC/24 - 730550.5</f>
        <v>9235.9166666666279</v>
      </c>
      <c r="K110" s="8">
        <f>MOD((4 * Days_since_Epoch),1461)</f>
        <v>418.66666666651145</v>
      </c>
      <c r="L110" s="8">
        <f>0.004301 * Days_since_Leap_Cycle_Start</f>
        <v>1.8006853333326658</v>
      </c>
      <c r="M110" s="8">
        <f>7.3529*SIN(Phase_with_Leap_Cycle+6.2085)</f>
        <v>7.2645186063306557</v>
      </c>
      <c r="N110" s="8">
        <f>9.9269*SIN(2*Phase_with_Leap_Cycle+0.3704)</f>
        <v>-7.3265633969027046</v>
      </c>
      <c r="O110" s="8">
        <f>0.3337*SIN(3*Phase_with_Leap_Cycle+0.3042)</f>
        <v>-0.18201761179942844</v>
      </c>
      <c r="P110" s="8">
        <f>0.2317*SIN(4*Phase_with_Leap_Cycle+0.7158)</f>
        <v>0.23121731012603391</v>
      </c>
      <c r="Q110" s="8">
        <f>EoT_1+EoT_2+EoT_3+EoT_4</f>
        <v>-1.2845092245443446E-2</v>
      </c>
      <c r="R110" s="8">
        <f>4*(Zone*15-Longitude)</f>
        <v>4</v>
      </c>
      <c r="S110" s="8">
        <f>EoT+Longitude_Correction</f>
        <v>3.9871549077545567</v>
      </c>
    </row>
    <row r="111" spans="1:19" x14ac:dyDescent="0.2">
      <c r="A111" s="5">
        <f t="shared" si="7"/>
        <v>45763</v>
      </c>
      <c r="B111" s="2">
        <f t="shared" si="4"/>
        <v>2025</v>
      </c>
      <c r="C111" s="2">
        <f t="shared" si="5"/>
        <v>4</v>
      </c>
      <c r="D111" s="2">
        <f t="shared" si="6"/>
        <v>16</v>
      </c>
      <c r="E111" s="2">
        <v>2025</v>
      </c>
      <c r="F111" s="2">
        <f>IF(Month&lt;= 2, Month + 12,Month)</f>
        <v>4</v>
      </c>
      <c r="G111" s="2">
        <f>12-Zone</f>
        <v>10</v>
      </c>
      <c r="H111" s="2">
        <f>INT(Year_Corrected / 100)</f>
        <v>20</v>
      </c>
      <c r="I111" s="2">
        <f>2 - aaa + INT(aaa/4)</f>
        <v>-13</v>
      </c>
      <c r="J111" s="8">
        <f xml:space="preserve"> bbb + INT(365.25 * Year_Corrected)  + INT(30.6001 * (Month_Corrected + 1))  + Day   + UTC/24 - 730550.5</f>
        <v>9236.9166666666279</v>
      </c>
      <c r="K111" s="8">
        <f>MOD((4 * Days_since_Epoch),1461)</f>
        <v>422.66666666651145</v>
      </c>
      <c r="L111" s="8">
        <f>0.004301 * Days_since_Leap_Cycle_Start</f>
        <v>1.8178893333326658</v>
      </c>
      <c r="M111" s="8">
        <f>7.3529*SIN(Phase_with_Leap_Cycle+6.2085)</f>
        <v>7.243890098295676</v>
      </c>
      <c r="N111" s="8">
        <f>9.9269*SIN(2*Phase_with_Leap_Cycle+0.3704)</f>
        <v>-7.5526502693532738</v>
      </c>
      <c r="O111" s="8">
        <f>0.3337*SIN(3*Phase_with_Leap_Cycle+0.3042)</f>
        <v>-0.16734639641549123</v>
      </c>
      <c r="P111" s="8">
        <f>0.2317*SIN(4*Phase_with_Leap_Cycle+0.7158)</f>
        <v>0.22964218867112493</v>
      </c>
      <c r="Q111" s="8">
        <f>EoT_1+EoT_2+EoT_3+EoT_4</f>
        <v>-0.24646437880196406</v>
      </c>
      <c r="R111" s="8">
        <f>4*(Zone*15-Longitude)</f>
        <v>4</v>
      </c>
      <c r="S111" s="8">
        <f>EoT+Longitude_Correction</f>
        <v>3.753535621198036</v>
      </c>
    </row>
    <row r="112" spans="1:19" x14ac:dyDescent="0.2">
      <c r="A112" s="5">
        <f t="shared" si="7"/>
        <v>45764</v>
      </c>
      <c r="B112" s="2">
        <f t="shared" si="4"/>
        <v>2025</v>
      </c>
      <c r="C112" s="2">
        <f t="shared" si="5"/>
        <v>4</v>
      </c>
      <c r="D112" s="2">
        <f t="shared" si="6"/>
        <v>17</v>
      </c>
      <c r="E112" s="2">
        <v>2025</v>
      </c>
      <c r="F112" s="2">
        <f>IF(Month&lt;= 2, Month + 12,Month)</f>
        <v>4</v>
      </c>
      <c r="G112" s="2">
        <f>12-Zone</f>
        <v>10</v>
      </c>
      <c r="H112" s="2">
        <f>INT(Year_Corrected / 100)</f>
        <v>20</v>
      </c>
      <c r="I112" s="2">
        <f>2 - aaa + INT(aaa/4)</f>
        <v>-13</v>
      </c>
      <c r="J112" s="8">
        <f xml:space="preserve"> bbb + INT(365.25 * Year_Corrected)  + INT(30.6001 * (Month_Corrected + 1))  + Day   + UTC/24 - 730550.5</f>
        <v>9237.9166666666279</v>
      </c>
      <c r="K112" s="8">
        <f>MOD((4 * Days_since_Epoch),1461)</f>
        <v>426.66666666651145</v>
      </c>
      <c r="L112" s="8">
        <f>0.004301 * Days_since_Leap_Cycle_Start</f>
        <v>1.8350933333326658</v>
      </c>
      <c r="M112" s="8">
        <f>7.3529*SIN(Phase_with_Leap_Cycle+6.2085)</f>
        <v>7.2211176138203754</v>
      </c>
      <c r="N112" s="8">
        <f>9.9269*SIN(2*Phase_with_Leap_Cycle+0.3704)</f>
        <v>-7.7697963622614505</v>
      </c>
      <c r="O112" s="8">
        <f>0.3337*SIN(3*Phase_with_Leap_Cycle+0.3042)</f>
        <v>-0.15222950289068254</v>
      </c>
      <c r="P112" s="8">
        <f>0.2317*SIN(4*Phase_with_Leap_Cycle+0.7158)</f>
        <v>0.22697999315669137</v>
      </c>
      <c r="Q112" s="8">
        <f>EoT_1+EoT_2+EoT_3+EoT_4</f>
        <v>-0.47392825817506634</v>
      </c>
      <c r="R112" s="8">
        <f>4*(Zone*15-Longitude)</f>
        <v>4</v>
      </c>
      <c r="S112" s="8">
        <f>EoT+Longitude_Correction</f>
        <v>3.5260717418249339</v>
      </c>
    </row>
    <row r="113" spans="1:19" x14ac:dyDescent="0.2">
      <c r="A113" s="5">
        <f t="shared" si="7"/>
        <v>45765</v>
      </c>
      <c r="B113" s="2">
        <f t="shared" si="4"/>
        <v>2025</v>
      </c>
      <c r="C113" s="2">
        <f t="shared" si="5"/>
        <v>4</v>
      </c>
      <c r="D113" s="2">
        <f t="shared" si="6"/>
        <v>18</v>
      </c>
      <c r="E113" s="2">
        <v>2025</v>
      </c>
      <c r="F113" s="2">
        <f>IF(Month&lt;= 2, Month + 12,Month)</f>
        <v>4</v>
      </c>
      <c r="G113" s="2">
        <f>12-Zone</f>
        <v>10</v>
      </c>
      <c r="H113" s="2">
        <f>INT(Year_Corrected / 100)</f>
        <v>20</v>
      </c>
      <c r="I113" s="2">
        <f>2 - aaa + INT(aaa/4)</f>
        <v>-13</v>
      </c>
      <c r="J113" s="8">
        <f xml:space="preserve"> bbb + INT(365.25 * Year_Corrected)  + INT(30.6001 * (Month_Corrected + 1))  + Day   + UTC/24 - 730550.5</f>
        <v>9238.9166666666279</v>
      </c>
      <c r="K113" s="8">
        <f>MOD((4 * Days_since_Epoch),1461)</f>
        <v>430.66666666651145</v>
      </c>
      <c r="L113" s="8">
        <f>0.004301 * Days_since_Leap_Cycle_Start</f>
        <v>1.8522973333326658</v>
      </c>
      <c r="M113" s="8">
        <f>7.3529*SIN(Phase_with_Leap_Cycle+6.2085)</f>
        <v>7.1962078928841731</v>
      </c>
      <c r="N113" s="8">
        <f>9.9269*SIN(2*Phase_with_Leap_Cycle+0.3704)</f>
        <v>-7.9777446194580781</v>
      </c>
      <c r="O113" s="8">
        <f>0.3337*SIN(3*Phase_with_Leap_Cycle+0.3042)</f>
        <v>-0.13670719064585707</v>
      </c>
      <c r="P113" s="8">
        <f>0.2317*SIN(4*Phase_with_Leap_Cycle+0.7158)</f>
        <v>0.22324332581275849</v>
      </c>
      <c r="Q113" s="8">
        <f>EoT_1+EoT_2+EoT_3+EoT_4</f>
        <v>-0.69500059140700354</v>
      </c>
      <c r="R113" s="8">
        <f>4*(Zone*15-Longitude)</f>
        <v>4</v>
      </c>
      <c r="S113" s="8">
        <f>EoT+Longitude_Correction</f>
        <v>3.3049994085929963</v>
      </c>
    </row>
    <row r="114" spans="1:19" x14ac:dyDescent="0.2">
      <c r="A114" s="5">
        <f t="shared" si="7"/>
        <v>45766</v>
      </c>
      <c r="B114" s="2">
        <f t="shared" si="4"/>
        <v>2025</v>
      </c>
      <c r="C114" s="2">
        <f t="shared" si="5"/>
        <v>4</v>
      </c>
      <c r="D114" s="2">
        <f t="shared" si="6"/>
        <v>19</v>
      </c>
      <c r="E114" s="2">
        <v>2025</v>
      </c>
      <c r="F114" s="2">
        <f>IF(Month&lt;= 2, Month + 12,Month)</f>
        <v>4</v>
      </c>
      <c r="G114" s="2">
        <f>12-Zone</f>
        <v>10</v>
      </c>
      <c r="H114" s="2">
        <f>INT(Year_Corrected / 100)</f>
        <v>20</v>
      </c>
      <c r="I114" s="2">
        <f>2 - aaa + INT(aaa/4)</f>
        <v>-13</v>
      </c>
      <c r="J114" s="8">
        <f xml:space="preserve"> bbb + INT(365.25 * Year_Corrected)  + INT(30.6001 * (Month_Corrected + 1))  + Day   + UTC/24 - 730550.5</f>
        <v>9239.9166666666279</v>
      </c>
      <c r="K114" s="8">
        <f>MOD((4 * Days_since_Epoch),1461)</f>
        <v>434.66666666651145</v>
      </c>
      <c r="L114" s="8">
        <f>0.004301 * Days_since_Leap_Cycle_Start</f>
        <v>1.8695013333326658</v>
      </c>
      <c r="M114" s="8">
        <f>7.3529*SIN(Phase_with_Leap_Cycle+6.2085)</f>
        <v>7.1691683080250419</v>
      </c>
      <c r="N114" s="8">
        <f>9.9269*SIN(2*Phase_with_Leap_Cycle+0.3704)</f>
        <v>-8.1762488731136518</v>
      </c>
      <c r="O114" s="8">
        <f>0.3337*SIN(3*Phase_with_Leap_Cycle+0.3042)</f>
        <v>-0.1208207988159563</v>
      </c>
      <c r="P114" s="8">
        <f>0.2317*SIN(4*Phase_with_Leap_Cycle+0.7158)</f>
        <v>0.21844987517540132</v>
      </c>
      <c r="Q114" s="8">
        <f>EoT_1+EoT_2+EoT_3+EoT_4</f>
        <v>-0.9094514887291647</v>
      </c>
      <c r="R114" s="8">
        <f>4*(Zone*15-Longitude)</f>
        <v>4</v>
      </c>
      <c r="S114" s="8">
        <f>EoT+Longitude_Correction</f>
        <v>3.0905485112708355</v>
      </c>
    </row>
    <row r="115" spans="1:19" x14ac:dyDescent="0.2">
      <c r="A115" s="5">
        <f t="shared" si="7"/>
        <v>45767</v>
      </c>
      <c r="B115" s="2">
        <f t="shared" si="4"/>
        <v>2025</v>
      </c>
      <c r="C115" s="2">
        <f t="shared" si="5"/>
        <v>4</v>
      </c>
      <c r="D115" s="2">
        <f t="shared" si="6"/>
        <v>20</v>
      </c>
      <c r="E115" s="2">
        <v>2025</v>
      </c>
      <c r="F115" s="2">
        <f>IF(Month&lt;= 2, Month + 12,Month)</f>
        <v>4</v>
      </c>
      <c r="G115" s="2">
        <f>12-Zone</f>
        <v>10</v>
      </c>
      <c r="H115" s="2">
        <f>INT(Year_Corrected / 100)</f>
        <v>20</v>
      </c>
      <c r="I115" s="2">
        <f>2 - aaa + INT(aaa/4)</f>
        <v>-13</v>
      </c>
      <c r="J115" s="8">
        <f xml:space="preserve"> bbb + INT(365.25 * Year_Corrected)  + INT(30.6001 * (Month_Corrected + 1))  + Day   + UTC/24 - 730550.5</f>
        <v>9240.9166666666279</v>
      </c>
      <c r="K115" s="8">
        <f>MOD((4 * Days_since_Epoch),1461)</f>
        <v>438.66666666651145</v>
      </c>
      <c r="L115" s="8">
        <f>0.004301 * Days_since_Leap_Cycle_Start</f>
        <v>1.8867053333326658</v>
      </c>
      <c r="M115" s="8">
        <f>7.3529*SIN(Phase_with_Leap_Cycle+6.2085)</f>
        <v>7.1400068621574508</v>
      </c>
      <c r="N115" s="8">
        <f>9.9269*SIN(2*Phase_with_Leap_Cycle+0.3704)</f>
        <v>-8.3650741351502287</v>
      </c>
      <c r="O115" s="8">
        <f>0.3337*SIN(3*Phase_with_Leap_Cycle+0.3042)</f>
        <v>-0.1046126361553214</v>
      </c>
      <c r="P115" s="8">
        <f>0.2317*SIN(4*Phase_with_Leap_Cycle+0.7158)</f>
        <v>0.21262233235322509</v>
      </c>
      <c r="Q115" s="8">
        <f>EoT_1+EoT_2+EoT_3+EoT_4</f>
        <v>-1.1170575767948743</v>
      </c>
      <c r="R115" s="8">
        <f>4*(Zone*15-Longitude)</f>
        <v>4</v>
      </c>
      <c r="S115" s="8">
        <f>EoT+Longitude_Correction</f>
        <v>2.8829424232051259</v>
      </c>
    </row>
    <row r="116" spans="1:19" x14ac:dyDescent="0.2">
      <c r="A116" s="5">
        <f t="shared" si="7"/>
        <v>45768</v>
      </c>
      <c r="B116" s="2">
        <f t="shared" si="4"/>
        <v>2025</v>
      </c>
      <c r="C116" s="2">
        <f t="shared" si="5"/>
        <v>4</v>
      </c>
      <c r="D116" s="2">
        <f t="shared" si="6"/>
        <v>21</v>
      </c>
      <c r="E116" s="2">
        <v>2025</v>
      </c>
      <c r="F116" s="2">
        <f>IF(Month&lt;= 2, Month + 12,Month)</f>
        <v>4</v>
      </c>
      <c r="G116" s="2">
        <f>12-Zone</f>
        <v>10</v>
      </c>
      <c r="H116" s="2">
        <f>INT(Year_Corrected / 100)</f>
        <v>20</v>
      </c>
      <c r="I116" s="2">
        <f>2 - aaa + INT(aaa/4)</f>
        <v>-13</v>
      </c>
      <c r="J116" s="8">
        <f xml:space="preserve"> bbb + INT(365.25 * Year_Corrected)  + INT(30.6001 * (Month_Corrected + 1))  + Day   + UTC/24 - 730550.5</f>
        <v>9241.9166666666279</v>
      </c>
      <c r="K116" s="8">
        <f>MOD((4 * Days_since_Epoch),1461)</f>
        <v>442.66666666651145</v>
      </c>
      <c r="L116" s="8">
        <f>0.004301 * Days_since_Leap_Cycle_Start</f>
        <v>1.9039093333326658</v>
      </c>
      <c r="M116" s="8">
        <f>7.3529*SIN(Phase_with_Leap_Cycle+6.2085)</f>
        <v>7.10873218620375</v>
      </c>
      <c r="N116" s="8">
        <f>9.9269*SIN(2*Phase_with_Leap_Cycle+0.3704)</f>
        <v>-8.5439968754188289</v>
      </c>
      <c r="O116" s="8">
        <f>0.3337*SIN(3*Phase_with_Leap_Cycle+0.3042)</f>
        <v>-8.8125868360712831E-2</v>
      </c>
      <c r="P116" s="8">
        <f>0.2317*SIN(4*Phase_with_Leap_Cycle+0.7158)</f>
        <v>0.20578828361280133</v>
      </c>
      <c r="Q116" s="8">
        <f>EoT_1+EoT_2+EoT_3+EoT_4</f>
        <v>-1.3176022739629905</v>
      </c>
      <c r="R116" s="8">
        <f>4*(Zone*15-Longitude)</f>
        <v>4</v>
      </c>
      <c r="S116" s="8">
        <f>EoT+Longitude_Correction</f>
        <v>2.6823977260370095</v>
      </c>
    </row>
    <row r="117" spans="1:19" x14ac:dyDescent="0.2">
      <c r="A117" s="5">
        <f t="shared" si="7"/>
        <v>45769</v>
      </c>
      <c r="B117" s="2">
        <f t="shared" si="4"/>
        <v>2025</v>
      </c>
      <c r="C117" s="2">
        <f t="shared" si="5"/>
        <v>4</v>
      </c>
      <c r="D117" s="2">
        <f t="shared" si="6"/>
        <v>22</v>
      </c>
      <c r="E117" s="2">
        <v>2025</v>
      </c>
      <c r="F117" s="2">
        <f>IF(Month&lt;= 2, Month + 12,Month)</f>
        <v>4</v>
      </c>
      <c r="G117" s="2">
        <f>12-Zone</f>
        <v>10</v>
      </c>
      <c r="H117" s="2">
        <f>INT(Year_Corrected / 100)</f>
        <v>20</v>
      </c>
      <c r="I117" s="2">
        <f>2 - aaa + INT(aaa/4)</f>
        <v>-13</v>
      </c>
      <c r="J117" s="8">
        <f xml:space="preserve"> bbb + INT(365.25 * Year_Corrected)  + INT(30.6001 * (Month_Corrected + 1))  + Day   + UTC/24 - 730550.5</f>
        <v>9242.9166666666279</v>
      </c>
      <c r="K117" s="8">
        <f>MOD((4 * Days_since_Epoch),1461)</f>
        <v>446.66666666651145</v>
      </c>
      <c r="L117" s="8">
        <f>0.004301 * Days_since_Leap_Cycle_Start</f>
        <v>1.9211133333326658</v>
      </c>
      <c r="M117" s="8">
        <f>7.3529*SIN(Phase_with_Leap_Cycle+6.2085)</f>
        <v>7.0753535365396552</v>
      </c>
      <c r="N117" s="8">
        <f>9.9269*SIN(2*Phase_with_Leap_Cycle+0.3704)</f>
        <v>-8.7128052863130083</v>
      </c>
      <c r="O117" s="8">
        <f>0.3337*SIN(3*Phase_with_Leap_Cycle+0.3042)</f>
        <v>-7.1404403112110451E-2</v>
      </c>
      <c r="P117" s="8">
        <f>0.2317*SIN(4*Phase_with_Leap_Cycle+0.7158)</f>
        <v>0.19798007979153603</v>
      </c>
      <c r="Q117" s="8">
        <f>EoT_1+EoT_2+EoT_3+EoT_4</f>
        <v>-1.5108760730939275</v>
      </c>
      <c r="R117" s="8">
        <f>4*(Zone*15-Longitude)</f>
        <v>4</v>
      </c>
      <c r="S117" s="8">
        <f>EoT+Longitude_Correction</f>
        <v>2.4891239269060725</v>
      </c>
    </row>
    <row r="118" spans="1:19" x14ac:dyDescent="0.2">
      <c r="A118" s="5">
        <f t="shared" si="7"/>
        <v>45770</v>
      </c>
      <c r="B118" s="2">
        <f t="shared" si="4"/>
        <v>2025</v>
      </c>
      <c r="C118" s="2">
        <f t="shared" si="5"/>
        <v>4</v>
      </c>
      <c r="D118" s="2">
        <f t="shared" si="6"/>
        <v>23</v>
      </c>
      <c r="E118" s="2">
        <v>2025</v>
      </c>
      <c r="F118" s="2">
        <f>IF(Month&lt;= 2, Month + 12,Month)</f>
        <v>4</v>
      </c>
      <c r="G118" s="2">
        <f>12-Zone</f>
        <v>10</v>
      </c>
      <c r="H118" s="2">
        <f>INT(Year_Corrected / 100)</f>
        <v>20</v>
      </c>
      <c r="I118" s="2">
        <f>2 - aaa + INT(aaa/4)</f>
        <v>-13</v>
      </c>
      <c r="J118" s="8">
        <f xml:space="preserve"> bbb + INT(365.25 * Year_Corrected)  + INT(30.6001 * (Month_Corrected + 1))  + Day   + UTC/24 - 730550.5</f>
        <v>9243.9166666666279</v>
      </c>
      <c r="K118" s="8">
        <f>MOD((4 * Days_since_Epoch),1461)</f>
        <v>450.66666666651145</v>
      </c>
      <c r="L118" s="8">
        <f>0.004301 * Days_since_Leap_Cycle_Start</f>
        <v>1.9383173333326658</v>
      </c>
      <c r="M118" s="8">
        <f>7.3529*SIN(Phase_with_Leap_Cycle+6.2085)</f>
        <v>7.0398807922546514</v>
      </c>
      <c r="N118" s="8">
        <f>9.9269*SIN(2*Phase_with_Leap_Cycle+0.3704)</f>
        <v>-8.8712995335053613</v>
      </c>
      <c r="O118" s="8">
        <f>0.3337*SIN(3*Phase_with_Leap_Cycle+0.3042)</f>
        <v>-5.4492773137462806E-2</v>
      </c>
      <c r="P118" s="8">
        <f>0.2317*SIN(4*Phase_with_Leap_Cycle+0.7158)</f>
        <v>0.18923468315613937</v>
      </c>
      <c r="Q118" s="8">
        <f>EoT_1+EoT_2+EoT_3+EoT_4</f>
        <v>-1.6966768312320333</v>
      </c>
      <c r="R118" s="8">
        <f>4*(Zone*15-Longitude)</f>
        <v>4</v>
      </c>
      <c r="S118" s="8">
        <f>EoT+Longitude_Correction</f>
        <v>2.3033231687679665</v>
      </c>
    </row>
    <row r="119" spans="1:19" x14ac:dyDescent="0.2">
      <c r="A119" s="5">
        <f t="shared" si="7"/>
        <v>45771</v>
      </c>
      <c r="B119" s="2">
        <f t="shared" si="4"/>
        <v>2025</v>
      </c>
      <c r="C119" s="2">
        <f t="shared" si="5"/>
        <v>4</v>
      </c>
      <c r="D119" s="2">
        <f t="shared" si="6"/>
        <v>24</v>
      </c>
      <c r="E119" s="2">
        <v>2025</v>
      </c>
      <c r="F119" s="2">
        <f>IF(Month&lt;= 2, Month + 12,Month)</f>
        <v>4</v>
      </c>
      <c r="G119" s="2">
        <f>12-Zone</f>
        <v>10</v>
      </c>
      <c r="H119" s="2">
        <f>INT(Year_Corrected / 100)</f>
        <v>20</v>
      </c>
      <c r="I119" s="2">
        <f>2 - aaa + INT(aaa/4)</f>
        <v>-13</v>
      </c>
      <c r="J119" s="8">
        <f xml:space="preserve"> bbb + INT(365.25 * Year_Corrected)  + INT(30.6001 * (Month_Corrected + 1))  + Day   + UTC/24 - 730550.5</f>
        <v>9244.9166666666279</v>
      </c>
      <c r="K119" s="8">
        <f>MOD((4 * Days_since_Epoch),1461)</f>
        <v>454.66666666651145</v>
      </c>
      <c r="L119" s="8">
        <f>0.004301 * Days_since_Leap_Cycle_Start</f>
        <v>1.9555213333326658</v>
      </c>
      <c r="M119" s="8">
        <f>7.3529*SIN(Phase_with_Leap_Cycle+6.2085)</f>
        <v>7.0023244522280619</v>
      </c>
      <c r="N119" s="8">
        <f>9.9269*SIN(2*Phase_with_Leap_Cycle+0.3704)</f>
        <v>-9.0192919925101318</v>
      </c>
      <c r="O119" s="8">
        <f>0.3337*SIN(3*Phase_with_Leap_Cycle+0.3042)</f>
        <v>-3.7436017612799743E-2</v>
      </c>
      <c r="P119" s="8">
        <f>0.2317*SIN(4*Phase_with_Leap_Cycle+0.7158)</f>
        <v>0.1795934924316348</v>
      </c>
      <c r="Q119" s="8">
        <f>EoT_1+EoT_2+EoT_3+EoT_4</f>
        <v>-1.8748100654632349</v>
      </c>
      <c r="R119" s="8">
        <f>4*(Zone*15-Longitude)</f>
        <v>4</v>
      </c>
      <c r="S119" s="8">
        <f>EoT+Longitude_Correction</f>
        <v>2.1251899345367651</v>
      </c>
    </row>
    <row r="120" spans="1:19" x14ac:dyDescent="0.2">
      <c r="A120" s="5">
        <f t="shared" si="7"/>
        <v>45772</v>
      </c>
      <c r="B120" s="2">
        <f t="shared" si="4"/>
        <v>2025</v>
      </c>
      <c r="C120" s="2">
        <f t="shared" si="5"/>
        <v>4</v>
      </c>
      <c r="D120" s="2">
        <f t="shared" si="6"/>
        <v>25</v>
      </c>
      <c r="E120" s="2">
        <v>2025</v>
      </c>
      <c r="F120" s="2">
        <f>IF(Month&lt;= 2, Month + 12,Month)</f>
        <v>4</v>
      </c>
      <c r="G120" s="2">
        <f>12-Zone</f>
        <v>10</v>
      </c>
      <c r="H120" s="2">
        <f>INT(Year_Corrected / 100)</f>
        <v>20</v>
      </c>
      <c r="I120" s="2">
        <f>2 - aaa + INT(aaa/4)</f>
        <v>-13</v>
      </c>
      <c r="J120" s="8">
        <f xml:space="preserve"> bbb + INT(365.25 * Year_Corrected)  + INT(30.6001 * (Month_Corrected + 1))  + Day   + UTC/24 - 730550.5</f>
        <v>9245.9166666666279</v>
      </c>
      <c r="K120" s="8">
        <f>MOD((4 * Days_since_Epoch),1461)</f>
        <v>458.66666666651145</v>
      </c>
      <c r="L120" s="8">
        <f>0.004301 * Days_since_Leap_Cycle_Start</f>
        <v>1.9727253333326658</v>
      </c>
      <c r="M120" s="8">
        <f>7.3529*SIN(Phase_with_Leap_Cycle+6.2085)</f>
        <v>6.9626956320217168</v>
      </c>
      <c r="N120" s="8">
        <f>9.9269*SIN(2*Phase_with_Leap_Cycle+0.3704)</f>
        <v>-9.1566074707918901</v>
      </c>
      <c r="O120" s="8">
        <f>0.3337*SIN(3*Phase_with_Leap_Cycle+0.3042)</f>
        <v>-2.0279562213573261E-2</v>
      </c>
      <c r="P120" s="8">
        <f>0.2317*SIN(4*Phase_with_Leap_Cycle+0.7158)</f>
        <v>0.1691021468291804</v>
      </c>
      <c r="Q120" s="8">
        <f>EoT_1+EoT_2+EoT_3+EoT_4</f>
        <v>-2.0450892541545662</v>
      </c>
      <c r="R120" s="8">
        <f>4*(Zone*15-Longitude)</f>
        <v>4</v>
      </c>
      <c r="S120" s="8">
        <f>EoT+Longitude_Correction</f>
        <v>1.9549107458454338</v>
      </c>
    </row>
    <row r="121" spans="1:19" x14ac:dyDescent="0.2">
      <c r="A121" s="5">
        <f t="shared" si="7"/>
        <v>45773</v>
      </c>
      <c r="B121" s="2">
        <f t="shared" si="4"/>
        <v>2025</v>
      </c>
      <c r="C121" s="2">
        <f t="shared" si="5"/>
        <v>4</v>
      </c>
      <c r="D121" s="2">
        <f t="shared" si="6"/>
        <v>26</v>
      </c>
      <c r="E121" s="2">
        <v>2025</v>
      </c>
      <c r="F121" s="2">
        <f>IF(Month&lt;= 2, Month + 12,Month)</f>
        <v>4</v>
      </c>
      <c r="G121" s="2">
        <f>12-Zone</f>
        <v>10</v>
      </c>
      <c r="H121" s="2">
        <f>INT(Year_Corrected / 100)</f>
        <v>20</v>
      </c>
      <c r="I121" s="2">
        <f>2 - aaa + INT(aaa/4)</f>
        <v>-13</v>
      </c>
      <c r="J121" s="8">
        <f xml:space="preserve"> bbb + INT(365.25 * Year_Corrected)  + INT(30.6001 * (Month_Corrected + 1))  + Day   + UTC/24 - 730550.5</f>
        <v>9246.9166666666279</v>
      </c>
      <c r="K121" s="8">
        <f>MOD((4 * Days_since_Epoch),1461)</f>
        <v>462.66666666651145</v>
      </c>
      <c r="L121" s="8">
        <f>0.004301 * Days_since_Leap_Cycle_Start</f>
        <v>1.9899293333326658</v>
      </c>
      <c r="M121" s="8">
        <f>7.3529*SIN(Phase_with_Leap_Cycle+6.2085)</f>
        <v>6.9210060605900443</v>
      </c>
      <c r="N121" s="8">
        <f>9.9269*SIN(2*Phase_with_Leap_Cycle+0.3704)</f>
        <v>-9.283083415157348</v>
      </c>
      <c r="O121" s="8">
        <f>0.3337*SIN(3*Phase_with_Leap_Cycle+0.3042)</f>
        <v>-3.0690981366657409E-3</v>
      </c>
      <c r="P121" s="8">
        <f>0.2317*SIN(4*Phase_with_Leap_Cycle+0.7158)</f>
        <v>0.15781031000038961</v>
      </c>
      <c r="Q121" s="8">
        <f>EoT_1+EoT_2+EoT_3+EoT_4</f>
        <v>-2.2073361427035798</v>
      </c>
      <c r="R121" s="8">
        <f>4*(Zone*15-Longitude)</f>
        <v>4</v>
      </c>
      <c r="S121" s="8">
        <f>EoT+Longitude_Correction</f>
        <v>1.7926638572964202</v>
      </c>
    </row>
    <row r="122" spans="1:19" x14ac:dyDescent="0.2">
      <c r="A122" s="5">
        <f t="shared" si="7"/>
        <v>45774</v>
      </c>
      <c r="B122" s="2">
        <f t="shared" si="4"/>
        <v>2025</v>
      </c>
      <c r="C122" s="2">
        <f t="shared" si="5"/>
        <v>4</v>
      </c>
      <c r="D122" s="2">
        <f t="shared" si="6"/>
        <v>27</v>
      </c>
      <c r="E122" s="2">
        <v>2025</v>
      </c>
      <c r="F122" s="2">
        <f>IF(Month&lt;= 2, Month + 12,Month)</f>
        <v>4</v>
      </c>
      <c r="G122" s="2">
        <f>12-Zone</f>
        <v>10</v>
      </c>
      <c r="H122" s="2">
        <f>INT(Year_Corrected / 100)</f>
        <v>20</v>
      </c>
      <c r="I122" s="2">
        <f>2 - aaa + INT(aaa/4)</f>
        <v>-13</v>
      </c>
      <c r="J122" s="8">
        <f xml:space="preserve"> bbb + INT(365.25 * Year_Corrected)  + INT(30.6001 * (Month_Corrected + 1))  + Day   + UTC/24 - 730550.5</f>
        <v>9247.9166666666279</v>
      </c>
      <c r="K122" s="8">
        <f>MOD((4 * Days_since_Epoch),1461)</f>
        <v>466.66666666651145</v>
      </c>
      <c r="L122" s="8">
        <f>0.004301 * Days_since_Leap_Cycle_Start</f>
        <v>2.007133333332666</v>
      </c>
      <c r="M122" s="8">
        <f>7.3529*SIN(Phase_with_Leap_Cycle+6.2085)</f>
        <v>6.8772680768086678</v>
      </c>
      <c r="N122" s="8">
        <f>9.9269*SIN(2*Phase_with_Leap_Cycle+0.3704)</f>
        <v>-9.3985701041847989</v>
      </c>
      <c r="O122" s="8">
        <f>0.3337*SIN(3*Phase_with_Leap_Cycle+0.3042)</f>
        <v>1.4149539584736076E-2</v>
      </c>
      <c r="P122" s="8">
        <f>0.2317*SIN(4*Phase_with_Leap_Cycle+0.7158)</f>
        <v>0.145771434940864</v>
      </c>
      <c r="Q122" s="8">
        <f>EoT_1+EoT_2+EoT_3+EoT_4</f>
        <v>-2.3613810528505308</v>
      </c>
      <c r="R122" s="8">
        <f>4*(Zone*15-Longitude)</f>
        <v>4</v>
      </c>
      <c r="S122" s="8">
        <f>EoT+Longitude_Correction</f>
        <v>1.6386189471494692</v>
      </c>
    </row>
    <row r="123" spans="1:19" x14ac:dyDescent="0.2">
      <c r="A123" s="5">
        <f t="shared" si="7"/>
        <v>45775</v>
      </c>
      <c r="B123" s="2">
        <f t="shared" si="4"/>
        <v>2025</v>
      </c>
      <c r="C123" s="2">
        <f t="shared" si="5"/>
        <v>4</v>
      </c>
      <c r="D123" s="2">
        <f t="shared" si="6"/>
        <v>28</v>
      </c>
      <c r="E123" s="2">
        <v>2025</v>
      </c>
      <c r="F123" s="2">
        <f>IF(Month&lt;= 2, Month + 12,Month)</f>
        <v>4</v>
      </c>
      <c r="G123" s="2">
        <f>12-Zone</f>
        <v>10</v>
      </c>
      <c r="H123" s="2">
        <f>INT(Year_Corrected / 100)</f>
        <v>20</v>
      </c>
      <c r="I123" s="2">
        <f>2 - aaa + INT(aaa/4)</f>
        <v>-13</v>
      </c>
      <c r="J123" s="8">
        <f xml:space="preserve"> bbb + INT(365.25 * Year_Corrected)  + INT(30.6001 * (Month_Corrected + 1))  + Day   + UTC/24 - 730550.5</f>
        <v>9248.9166666666279</v>
      </c>
      <c r="K123" s="8">
        <f>MOD((4 * Days_since_Epoch),1461)</f>
        <v>470.66666666651145</v>
      </c>
      <c r="L123" s="8">
        <f>0.004301 * Days_since_Leap_Cycle_Start</f>
        <v>2.024337333332666</v>
      </c>
      <c r="M123" s="8">
        <f>7.3529*SIN(Phase_with_Leap_Cycle+6.2085)</f>
        <v>6.8314946258224571</v>
      </c>
      <c r="N123" s="8">
        <f>9.9269*SIN(2*Phase_with_Leap_Cycle+0.3704)</f>
        <v>-9.5029308254633822</v>
      </c>
      <c r="O123" s="8">
        <f>0.3337*SIN(3*Phase_with_Leap_Cycle+0.3042)</f>
        <v>3.1330494149336238E-2</v>
      </c>
      <c r="P123" s="8">
        <f>0.2317*SIN(4*Phase_with_Leap_Cycle+0.7158)</f>
        <v>0.13304251095583011</v>
      </c>
      <c r="Q123" s="8">
        <f>EoT_1+EoT_2+EoT_3+EoT_4</f>
        <v>-2.5070631945357587</v>
      </c>
      <c r="R123" s="8">
        <f>4*(Zone*15-Longitude)</f>
        <v>4</v>
      </c>
      <c r="S123" s="8">
        <f>EoT+Longitude_Correction</f>
        <v>1.4929368054642413</v>
      </c>
    </row>
    <row r="124" spans="1:19" x14ac:dyDescent="0.2">
      <c r="A124" s="5">
        <f t="shared" si="7"/>
        <v>45776</v>
      </c>
      <c r="B124" s="2">
        <f t="shared" si="4"/>
        <v>2025</v>
      </c>
      <c r="C124" s="2">
        <f t="shared" si="5"/>
        <v>4</v>
      </c>
      <c r="D124" s="2">
        <f t="shared" si="6"/>
        <v>29</v>
      </c>
      <c r="E124" s="2">
        <v>2025</v>
      </c>
      <c r="F124" s="2">
        <f>IF(Month&lt;= 2, Month + 12,Month)</f>
        <v>4</v>
      </c>
      <c r="G124" s="2">
        <f>12-Zone</f>
        <v>10</v>
      </c>
      <c r="H124" s="2">
        <f>INT(Year_Corrected / 100)</f>
        <v>20</v>
      </c>
      <c r="I124" s="2">
        <f>2 - aaa + INT(aaa/4)</f>
        <v>-13</v>
      </c>
      <c r="J124" s="8">
        <f xml:space="preserve"> bbb + INT(365.25 * Year_Corrected)  + INT(30.6001 * (Month_Corrected + 1))  + Day   + UTC/24 - 730550.5</f>
        <v>9249.9166666666279</v>
      </c>
      <c r="K124" s="8">
        <f>MOD((4 * Days_since_Epoch),1461)</f>
        <v>474.66666666651145</v>
      </c>
      <c r="L124" s="8">
        <f>0.004301 * Days_since_Leap_Cycle_Start</f>
        <v>2.041541333332666</v>
      </c>
      <c r="M124" s="8">
        <f>7.3529*SIN(Phase_with_Leap_Cycle+6.2085)</f>
        <v>6.7836992552141675</v>
      </c>
      <c r="N124" s="8">
        <f>9.9269*SIN(2*Phase_with_Leap_Cycle+0.3704)</f>
        <v>-9.5960420374323849</v>
      </c>
      <c r="O124" s="8">
        <f>0.3337*SIN(3*Phase_with_Leap_Cycle+0.3042)</f>
        <v>4.8428009113895963E-2</v>
      </c>
      <c r="P124" s="8">
        <f>0.2317*SIN(4*Phase_with_Leap_Cycle+0.7158)</f>
        <v>0.11968379388568842</v>
      </c>
      <c r="Q124" s="8">
        <f>EoT_1+EoT_2+EoT_3+EoT_4</f>
        <v>-2.6442309792186331</v>
      </c>
      <c r="R124" s="8">
        <f>4*(Zone*15-Longitude)</f>
        <v>4</v>
      </c>
      <c r="S124" s="8">
        <f>EoT+Longitude_Correction</f>
        <v>1.3557690207813669</v>
      </c>
    </row>
    <row r="125" spans="1:19" x14ac:dyDescent="0.2">
      <c r="A125" s="5">
        <f t="shared" si="7"/>
        <v>45777</v>
      </c>
      <c r="B125" s="2">
        <f t="shared" si="4"/>
        <v>2025</v>
      </c>
      <c r="C125" s="2">
        <f t="shared" si="5"/>
        <v>4</v>
      </c>
      <c r="D125" s="2">
        <f t="shared" si="6"/>
        <v>30</v>
      </c>
      <c r="E125" s="2">
        <v>2025</v>
      </c>
      <c r="F125" s="2">
        <f>IF(Month&lt;= 2, Month + 12,Month)</f>
        <v>4</v>
      </c>
      <c r="G125" s="2">
        <f>12-Zone</f>
        <v>10</v>
      </c>
      <c r="H125" s="2">
        <f>INT(Year_Corrected / 100)</f>
        <v>20</v>
      </c>
      <c r="I125" s="2">
        <f>2 - aaa + INT(aaa/4)</f>
        <v>-13</v>
      </c>
      <c r="J125" s="8">
        <f xml:space="preserve"> bbb + INT(365.25 * Year_Corrected)  + INT(30.6001 * (Month_Corrected + 1))  + Day   + UTC/24 - 730550.5</f>
        <v>9250.9166666666279</v>
      </c>
      <c r="K125" s="8">
        <f>MOD((4 * Days_since_Epoch),1461)</f>
        <v>478.66666666651145</v>
      </c>
      <c r="L125" s="8">
        <f>0.004301 * Days_since_Leap_Cycle_Start</f>
        <v>2.058745333332666</v>
      </c>
      <c r="M125" s="8">
        <f>7.3529*SIN(Phase_with_Leap_Cycle+6.2085)</f>
        <v>6.7338961109947286</v>
      </c>
      <c r="N125" s="8">
        <f>9.9269*SIN(2*Phase_with_Leap_Cycle+0.3704)</f>
        <v>-9.6777935156289381</v>
      </c>
      <c r="O125" s="8">
        <f>0.3337*SIN(3*Phase_with_Leap_Cycle+0.3042)</f>
        <v>6.5396550252127136E-2</v>
      </c>
      <c r="P125" s="8">
        <f>0.2317*SIN(4*Phase_with_Leap_Cycle+0.7158)</f>
        <v>0.10575852086852541</v>
      </c>
      <c r="Q125" s="8">
        <f>EoT_1+EoT_2+EoT_3+EoT_4</f>
        <v>-2.7727423335135568</v>
      </c>
      <c r="R125" s="8">
        <f>4*(Zone*15-Longitude)</f>
        <v>4</v>
      </c>
      <c r="S125" s="8">
        <f>EoT+Longitude_Correction</f>
        <v>1.2272576664864432</v>
      </c>
    </row>
    <row r="126" spans="1:19" x14ac:dyDescent="0.2">
      <c r="A126" s="5">
        <f t="shared" si="7"/>
        <v>45778</v>
      </c>
      <c r="B126" s="2">
        <f t="shared" si="4"/>
        <v>2025</v>
      </c>
      <c r="C126" s="2">
        <f t="shared" si="5"/>
        <v>5</v>
      </c>
      <c r="D126" s="2">
        <f t="shared" si="6"/>
        <v>1</v>
      </c>
      <c r="E126" s="2">
        <v>2025</v>
      </c>
      <c r="F126" s="2">
        <f>IF(Month&lt;= 2, Month + 12,Month)</f>
        <v>5</v>
      </c>
      <c r="G126" s="2">
        <f>12-Zone</f>
        <v>10</v>
      </c>
      <c r="H126" s="2">
        <f>INT(Year_Corrected / 100)</f>
        <v>20</v>
      </c>
      <c r="I126" s="2">
        <f>2 - aaa + INT(aaa/4)</f>
        <v>-13</v>
      </c>
      <c r="J126" s="8">
        <f xml:space="preserve"> bbb + INT(365.25 * Year_Corrected)  + INT(30.6001 * (Month_Corrected + 1))  + Day   + UTC/24 - 730550.5</f>
        <v>9251.9166666666279</v>
      </c>
      <c r="K126" s="8">
        <f>MOD((4 * Days_since_Epoch),1461)</f>
        <v>482.66666666651145</v>
      </c>
      <c r="L126" s="8">
        <f>0.004301 * Days_since_Leap_Cycle_Start</f>
        <v>2.075949333332666</v>
      </c>
      <c r="M126" s="8">
        <f>7.3529*SIN(Phase_with_Leap_Cycle+6.2085)</f>
        <v>6.6820999334164606</v>
      </c>
      <c r="N126" s="8">
        <f>9.9269*SIN(2*Phase_with_Leap_Cycle+0.3704)</f>
        <v>-9.7480884831710544</v>
      </c>
      <c r="O126" s="8">
        <f>0.3337*SIN(3*Phase_with_Leap_Cycle+0.3042)</f>
        <v>8.2190926821774604E-2</v>
      </c>
      <c r="P126" s="8">
        <f>0.2317*SIN(4*Phase_with_Leap_Cycle+0.7158)</f>
        <v>9.133261098983822E-2</v>
      </c>
      <c r="Q126" s="8">
        <f>EoT_1+EoT_2+EoT_3+EoT_4</f>
        <v>-2.8924650119429809</v>
      </c>
      <c r="R126" s="8">
        <f>4*(Zone*15-Longitude)</f>
        <v>4</v>
      </c>
      <c r="S126" s="8">
        <f>EoT+Longitude_Correction</f>
        <v>1.1075349880570191</v>
      </c>
    </row>
    <row r="127" spans="1:19" x14ac:dyDescent="0.2">
      <c r="A127" s="5">
        <f t="shared" si="7"/>
        <v>45779</v>
      </c>
      <c r="B127" s="2">
        <f t="shared" si="4"/>
        <v>2025</v>
      </c>
      <c r="C127" s="2">
        <f t="shared" si="5"/>
        <v>5</v>
      </c>
      <c r="D127" s="2">
        <f t="shared" si="6"/>
        <v>2</v>
      </c>
      <c r="E127" s="2">
        <v>2025</v>
      </c>
      <c r="F127" s="2">
        <f>IF(Month&lt;= 2, Month + 12,Month)</f>
        <v>5</v>
      </c>
      <c r="G127" s="2">
        <f>12-Zone</f>
        <v>10</v>
      </c>
      <c r="H127" s="2">
        <f>INT(Year_Corrected / 100)</f>
        <v>20</v>
      </c>
      <c r="I127" s="2">
        <f>2 - aaa + INT(aaa/4)</f>
        <v>-13</v>
      </c>
      <c r="J127" s="8">
        <f xml:space="preserve"> bbb + INT(365.25 * Year_Corrected)  + INT(30.6001 * (Month_Corrected + 1))  + Day   + UTC/24 - 730550.5</f>
        <v>9252.9166666666279</v>
      </c>
      <c r="K127" s="8">
        <f>MOD((4 * Days_since_Epoch),1461)</f>
        <v>486.66666666651145</v>
      </c>
      <c r="L127" s="8">
        <f>0.004301 * Days_since_Leap_Cycle_Start</f>
        <v>2.093153333332666</v>
      </c>
      <c r="M127" s="8">
        <f>7.3529*SIN(Phase_with_Leap_Cycle+6.2085)</f>
        <v>6.6283260526104089</v>
      </c>
      <c r="N127" s="8">
        <f>9.9269*SIN(2*Phase_with_Leap_Cycle+0.3704)</f>
        <v>-9.8068437253214835</v>
      </c>
      <c r="O127" s="8">
        <f>0.3337*SIN(3*Phase_with_Leap_Cycle+0.3042)</f>
        <v>9.8766411916929212E-2</v>
      </c>
      <c r="P127" s="8">
        <f>0.2317*SIN(4*Phase_with_Leap_Cycle+0.7158)</f>
        <v>7.6474353236528195E-2</v>
      </c>
      <c r="Q127" s="8">
        <f>EoT_1+EoT_2+EoT_3+EoT_4</f>
        <v>-3.0032769075576171</v>
      </c>
      <c r="R127" s="8">
        <f>4*(Zone*15-Longitude)</f>
        <v>4</v>
      </c>
      <c r="S127" s="8">
        <f>EoT+Longitude_Correction</f>
        <v>0.99672309244238289</v>
      </c>
    </row>
    <row r="128" spans="1:19" x14ac:dyDescent="0.2">
      <c r="A128" s="5">
        <f t="shared" si="7"/>
        <v>45780</v>
      </c>
      <c r="B128" s="2">
        <f t="shared" si="4"/>
        <v>2025</v>
      </c>
      <c r="C128" s="2">
        <f t="shared" si="5"/>
        <v>5</v>
      </c>
      <c r="D128" s="2">
        <f t="shared" si="6"/>
        <v>3</v>
      </c>
      <c r="E128" s="2">
        <v>2025</v>
      </c>
      <c r="F128" s="2">
        <f>IF(Month&lt;= 2, Month + 12,Month)</f>
        <v>5</v>
      </c>
      <c r="G128" s="2">
        <f>12-Zone</f>
        <v>10</v>
      </c>
      <c r="H128" s="2">
        <f>INT(Year_Corrected / 100)</f>
        <v>20</v>
      </c>
      <c r="I128" s="2">
        <f>2 - aaa + INT(aaa/4)</f>
        <v>-13</v>
      </c>
      <c r="J128" s="8">
        <f xml:space="preserve"> bbb + INT(365.25 * Year_Corrected)  + INT(30.6001 * (Month_Corrected + 1))  + Day   + UTC/24 - 730550.5</f>
        <v>9253.9166666666279</v>
      </c>
      <c r="K128" s="8">
        <f>MOD((4 * Days_since_Epoch),1461)</f>
        <v>490.66666666651145</v>
      </c>
      <c r="L128" s="8">
        <f>0.004301 * Days_since_Leap_Cycle_Start</f>
        <v>2.110357333332666</v>
      </c>
      <c r="M128" s="8">
        <f>7.3529*SIN(Phase_with_Leap_Cycle+6.2085)</f>
        <v>6.5725903840490574</v>
      </c>
      <c r="N128" s="8">
        <f>9.9269*SIN(2*Phase_with_Leap_Cycle+0.3704)</f>
        <v>-9.8539896879967799</v>
      </c>
      <c r="O128" s="8">
        <f>0.3337*SIN(3*Phase_with_Leap_Cycle+0.3042)</f>
        <v>0.11507886158504979</v>
      </c>
      <c r="P128" s="8">
        <f>0.2317*SIN(4*Phase_with_Leap_Cycle+0.7158)</f>
        <v>6.125408323231854E-2</v>
      </c>
      <c r="Q128" s="8">
        <f>EoT_1+EoT_2+EoT_3+EoT_4</f>
        <v>-3.1050663591303538</v>
      </c>
      <c r="R128" s="8">
        <f>4*(Zone*15-Longitude)</f>
        <v>4</v>
      </c>
      <c r="S128" s="8">
        <f>EoT+Longitude_Correction</f>
        <v>0.89493364086964622</v>
      </c>
    </row>
    <row r="129" spans="1:19" x14ac:dyDescent="0.2">
      <c r="A129" s="5">
        <f t="shared" si="7"/>
        <v>45781</v>
      </c>
      <c r="B129" s="2">
        <f t="shared" si="4"/>
        <v>2025</v>
      </c>
      <c r="C129" s="2">
        <f t="shared" si="5"/>
        <v>5</v>
      </c>
      <c r="D129" s="2">
        <f t="shared" si="6"/>
        <v>4</v>
      </c>
      <c r="E129" s="2">
        <v>2025</v>
      </c>
      <c r="F129" s="2">
        <f>IF(Month&lt;= 2, Month + 12,Month)</f>
        <v>5</v>
      </c>
      <c r="G129" s="2">
        <f>12-Zone</f>
        <v>10</v>
      </c>
      <c r="H129" s="2">
        <f>INT(Year_Corrected / 100)</f>
        <v>20</v>
      </c>
      <c r="I129" s="2">
        <f>2 - aaa + INT(aaa/4)</f>
        <v>-13</v>
      </c>
      <c r="J129" s="8">
        <f xml:space="preserve"> bbb + INT(365.25 * Year_Corrected)  + INT(30.6001 * (Month_Corrected + 1))  + Day   + UTC/24 - 730550.5</f>
        <v>9254.9166666666279</v>
      </c>
      <c r="K129" s="8">
        <f>MOD((4 * Days_since_Epoch),1461)</f>
        <v>494.66666666651145</v>
      </c>
      <c r="L129" s="8">
        <f>0.004301 * Days_since_Leap_Cycle_Start</f>
        <v>2.1275613333326659</v>
      </c>
      <c r="M129" s="8">
        <f>7.3529*SIN(Phase_with_Leap_Cycle+6.2085)</f>
        <v>6.5149094238358334</v>
      </c>
      <c r="N129" s="8">
        <f>9.9269*SIN(2*Phase_with_Leap_Cycle+0.3704)</f>
        <v>-9.8894705601050052</v>
      </c>
      <c r="O129" s="8">
        <f>0.3337*SIN(3*Phase_with_Leap_Cycle+0.3042)</f>
        <v>0.13108483239145935</v>
      </c>
      <c r="P129" s="8">
        <f>0.2317*SIN(4*Phase_with_Leap_Cycle+0.7158)</f>
        <v>4.5743850284857328E-2</v>
      </c>
      <c r="Q129" s="8">
        <f>EoT_1+EoT_2+EoT_3+EoT_4</f>
        <v>-3.1977324535928551</v>
      </c>
      <c r="R129" s="8">
        <f>4*(Zone*15-Longitude)</f>
        <v>4</v>
      </c>
      <c r="S129" s="8">
        <f>EoT+Longitude_Correction</f>
        <v>0.80226754640714493</v>
      </c>
    </row>
    <row r="130" spans="1:19" x14ac:dyDescent="0.2">
      <c r="A130" s="5">
        <f t="shared" si="7"/>
        <v>45782</v>
      </c>
      <c r="B130" s="2">
        <f t="shared" si="4"/>
        <v>2025</v>
      </c>
      <c r="C130" s="2">
        <f t="shared" si="5"/>
        <v>5</v>
      </c>
      <c r="D130" s="2">
        <f t="shared" si="6"/>
        <v>5</v>
      </c>
      <c r="E130" s="2">
        <v>2025</v>
      </c>
      <c r="F130" s="2">
        <f>IF(Month&lt;= 2, Month + 12,Month)</f>
        <v>5</v>
      </c>
      <c r="G130" s="2">
        <f>12-Zone</f>
        <v>10</v>
      </c>
      <c r="H130" s="2">
        <f>INT(Year_Corrected / 100)</f>
        <v>20</v>
      </c>
      <c r="I130" s="2">
        <f>2 - aaa + INT(aaa/4)</f>
        <v>-13</v>
      </c>
      <c r="J130" s="8">
        <f xml:space="preserve"> bbb + INT(365.25 * Year_Corrected)  + INT(30.6001 * (Month_Corrected + 1))  + Day   + UTC/24 - 730550.5</f>
        <v>9255.9166666666279</v>
      </c>
      <c r="K130" s="8">
        <f>MOD((4 * Days_since_Epoch),1461)</f>
        <v>498.66666666651145</v>
      </c>
      <c r="L130" s="8">
        <f>0.004301 * Days_since_Leap_Cycle_Start</f>
        <v>2.1447653333326659</v>
      </c>
      <c r="M130" s="8">
        <f>7.3529*SIN(Phase_with_Leap_Cycle+6.2085)</f>
        <v>6.455300243822748</v>
      </c>
      <c r="N130" s="8">
        <f>9.9269*SIN(2*Phase_with_Leap_Cycle+0.3704)</f>
        <v>-9.9132443396145309</v>
      </c>
      <c r="O130" s="8">
        <f>0.3337*SIN(3*Phase_with_Leap_Cycle+0.3042)</f>
        <v>0.14674169711821597</v>
      </c>
      <c r="P130" s="8">
        <f>0.2317*SIN(4*Phase_with_Leap_Cycle+0.7158)</f>
        <v>3.0017076320629128E-2</v>
      </c>
      <c r="Q130" s="8">
        <f>EoT_1+EoT_2+EoT_3+EoT_4</f>
        <v>-3.2811853223529375</v>
      </c>
      <c r="R130" s="8">
        <f>4*(Zone*15-Longitude)</f>
        <v>4</v>
      </c>
      <c r="S130" s="8">
        <f>EoT+Longitude_Correction</f>
        <v>0.71881467764706253</v>
      </c>
    </row>
    <row r="131" spans="1:19" x14ac:dyDescent="0.2">
      <c r="A131" s="5">
        <f t="shared" si="7"/>
        <v>45783</v>
      </c>
      <c r="B131" s="2">
        <f t="shared" si="4"/>
        <v>2025</v>
      </c>
      <c r="C131" s="2">
        <f t="shared" si="5"/>
        <v>5</v>
      </c>
      <c r="D131" s="2">
        <f t="shared" si="6"/>
        <v>6</v>
      </c>
      <c r="E131" s="2">
        <v>2025</v>
      </c>
      <c r="F131" s="2">
        <f>IF(Month&lt;= 2, Month + 12,Month)</f>
        <v>5</v>
      </c>
      <c r="G131" s="2">
        <f>12-Zone</f>
        <v>10</v>
      </c>
      <c r="H131" s="2">
        <f>INT(Year_Corrected / 100)</f>
        <v>20</v>
      </c>
      <c r="I131" s="2">
        <f>2 - aaa + INT(aaa/4)</f>
        <v>-13</v>
      </c>
      <c r="J131" s="8">
        <f xml:space="preserve"> bbb + INT(365.25 * Year_Corrected)  + INT(30.6001 * (Month_Corrected + 1))  + Day   + UTC/24 - 730550.5</f>
        <v>9256.9166666666279</v>
      </c>
      <c r="K131" s="8">
        <f>MOD((4 * Days_since_Epoch),1461)</f>
        <v>502.66666666651145</v>
      </c>
      <c r="L131" s="8">
        <f>0.004301 * Days_since_Leap_Cycle_Start</f>
        <v>2.1619693333326659</v>
      </c>
      <c r="M131" s="8">
        <f>7.3529*SIN(Phase_with_Leap_Cycle+6.2085)</f>
        <v>6.3937804865576311</v>
      </c>
      <c r="N131" s="8">
        <f>9.9269*SIN(2*Phase_with_Leap_Cycle+0.3704)</f>
        <v>-9.9252828832757789</v>
      </c>
      <c r="O131" s="8">
        <f>0.3337*SIN(3*Phase_with_Leap_Cycle+0.3042)</f>
        <v>0.16200775828922923</v>
      </c>
      <c r="P131" s="8">
        <f>0.2317*SIN(4*Phase_with_Leap_Cycle+0.7158)</f>
        <v>1.4148208322200373E-2</v>
      </c>
      <c r="Q131" s="8">
        <f>EoT_1+EoT_2+EoT_3+EoT_4</f>
        <v>-3.3553464301067182</v>
      </c>
      <c r="R131" s="8">
        <f>4*(Zone*15-Longitude)</f>
        <v>4</v>
      </c>
      <c r="S131" s="8">
        <f>EoT+Longitude_Correction</f>
        <v>0.64465356989328182</v>
      </c>
    </row>
    <row r="132" spans="1:19" x14ac:dyDescent="0.2">
      <c r="A132" s="5">
        <f t="shared" si="7"/>
        <v>45784</v>
      </c>
      <c r="B132" s="2">
        <f t="shared" si="4"/>
        <v>2025</v>
      </c>
      <c r="C132" s="2">
        <f t="shared" si="5"/>
        <v>5</v>
      </c>
      <c r="D132" s="2">
        <f t="shared" si="6"/>
        <v>7</v>
      </c>
      <c r="E132" s="2">
        <v>2025</v>
      </c>
      <c r="F132" s="2">
        <f>IF(Month&lt;= 2, Month + 12,Month)</f>
        <v>5</v>
      </c>
      <c r="G132" s="2">
        <f>12-Zone</f>
        <v>10</v>
      </c>
      <c r="H132" s="2">
        <f>INT(Year_Corrected / 100)</f>
        <v>20</v>
      </c>
      <c r="I132" s="2">
        <f>2 - aaa + INT(aaa/4)</f>
        <v>-13</v>
      </c>
      <c r="J132" s="8">
        <f xml:space="preserve"> bbb + INT(365.25 * Year_Corrected)  + INT(30.6001 * (Month_Corrected + 1))  + Day   + UTC/24 - 730550.5</f>
        <v>9257.9166666666279</v>
      </c>
      <c r="K132" s="8">
        <f>MOD((4 * Days_since_Epoch),1461)</f>
        <v>506.66666666651145</v>
      </c>
      <c r="L132" s="8">
        <f>0.004301 * Days_since_Leap_Cycle_Start</f>
        <v>2.1791733333326659</v>
      </c>
      <c r="M132" s="8">
        <f>7.3529*SIN(Phase_with_Leap_Cycle+6.2085)</f>
        <v>6.3303683600624838</v>
      </c>
      <c r="N132" s="8">
        <f>9.9269*SIN(2*Phase_with_Leap_Cycle+0.3704)</f>
        <v>-9.9255719399370292</v>
      </c>
      <c r="O132" s="8">
        <f>0.3337*SIN(3*Phase_with_Leap_Cycle+0.3042)</f>
        <v>0.17684235921928268</v>
      </c>
      <c r="P132" s="8">
        <f>0.2317*SIN(4*Phase_with_Leap_Cycle+0.7158)</f>
        <v>-1.7876340869183932E-3</v>
      </c>
      <c r="Q132" s="8">
        <f>EoT_1+EoT_2+EoT_3+EoT_4</f>
        <v>-3.4201488547421812</v>
      </c>
      <c r="R132" s="8">
        <f>4*(Zone*15-Longitude)</f>
        <v>4</v>
      </c>
      <c r="S132" s="8">
        <f>EoT+Longitude_Correction</f>
        <v>0.57985114525781878</v>
      </c>
    </row>
    <row r="133" spans="1:19" x14ac:dyDescent="0.2">
      <c r="A133" s="5">
        <f t="shared" si="7"/>
        <v>45785</v>
      </c>
      <c r="B133" s="2">
        <f t="shared" si="4"/>
        <v>2025</v>
      </c>
      <c r="C133" s="2">
        <f t="shared" si="5"/>
        <v>5</v>
      </c>
      <c r="D133" s="2">
        <f t="shared" si="6"/>
        <v>8</v>
      </c>
      <c r="E133" s="2">
        <v>2025</v>
      </c>
      <c r="F133" s="2">
        <f>IF(Month&lt;= 2, Month + 12,Month)</f>
        <v>5</v>
      </c>
      <c r="G133" s="2">
        <f>12-Zone</f>
        <v>10</v>
      </c>
      <c r="H133" s="2">
        <f>INT(Year_Corrected / 100)</f>
        <v>20</v>
      </c>
      <c r="I133" s="2">
        <f>2 - aaa + INT(aaa/4)</f>
        <v>-13</v>
      </c>
      <c r="J133" s="8">
        <f xml:space="preserve"> bbb + INT(365.25 * Year_Corrected)  + INT(30.6001 * (Month_Corrected + 1))  + Day   + UTC/24 - 730550.5</f>
        <v>9258.9166666666279</v>
      </c>
      <c r="K133" s="8">
        <f>MOD((4 * Days_since_Epoch),1461)</f>
        <v>510.66666666651145</v>
      </c>
      <c r="L133" s="8">
        <f>0.004301 * Days_since_Leap_Cycle_Start</f>
        <v>2.1963773333326659</v>
      </c>
      <c r="M133" s="8">
        <f>7.3529*SIN(Phase_with_Leap_Cycle+6.2085)</f>
        <v>6.2650826324444076</v>
      </c>
      <c r="N133" s="8">
        <f>9.9269*SIN(2*Phase_with_Leap_Cycle+0.3704)</f>
        <v>-9.9141111674148377</v>
      </c>
      <c r="O133" s="8">
        <f>0.3337*SIN(3*Phase_with_Leap_Cycle+0.3042)</f>
        <v>0.19120599229121429</v>
      </c>
      <c r="P133" s="8">
        <f>0.2317*SIN(4*Phase_with_Leap_Cycle+0.7158)</f>
        <v>-1.7715014241540039E-2</v>
      </c>
      <c r="Q133" s="8">
        <f>EoT_1+EoT_2+EoT_3+EoT_4</f>
        <v>-3.4755375569207558</v>
      </c>
      <c r="R133" s="8">
        <f>4*(Zone*15-Longitude)</f>
        <v>4</v>
      </c>
      <c r="S133" s="8">
        <f>EoT+Longitude_Correction</f>
        <v>0.52446244307924417</v>
      </c>
    </row>
    <row r="134" spans="1:19" x14ac:dyDescent="0.2">
      <c r="A134" s="5">
        <f t="shared" si="7"/>
        <v>45786</v>
      </c>
      <c r="B134" s="2">
        <f t="shared" si="4"/>
        <v>2025</v>
      </c>
      <c r="C134" s="2">
        <f t="shared" si="5"/>
        <v>5</v>
      </c>
      <c r="D134" s="2">
        <f t="shared" si="6"/>
        <v>9</v>
      </c>
      <c r="E134" s="2">
        <v>2025</v>
      </c>
      <c r="F134" s="2">
        <f>IF(Month&lt;= 2, Month + 12,Month)</f>
        <v>5</v>
      </c>
      <c r="G134" s="2">
        <f>12-Zone</f>
        <v>10</v>
      </c>
      <c r="H134" s="2">
        <f>INT(Year_Corrected / 100)</f>
        <v>20</v>
      </c>
      <c r="I134" s="2">
        <f>2 - aaa + INT(aaa/4)</f>
        <v>-13</v>
      </c>
      <c r="J134" s="8">
        <f xml:space="preserve"> bbb + INT(365.25 * Year_Corrected)  + INT(30.6001 * (Month_Corrected + 1))  + Day   + UTC/24 - 730550.5</f>
        <v>9259.9166666666279</v>
      </c>
      <c r="K134" s="8">
        <f>MOD((4 * Days_since_Epoch),1461)</f>
        <v>514.66666666651145</v>
      </c>
      <c r="L134" s="8">
        <f>0.004301 * Days_since_Leap_Cycle_Start</f>
        <v>2.2135813333326659</v>
      </c>
      <c r="M134" s="8">
        <f>7.3529*SIN(Phase_with_Leap_Cycle+6.2085)</f>
        <v>6.1979426263408168</v>
      </c>
      <c r="N134" s="8">
        <f>9.9269*SIN(2*Phase_with_Leap_Cycle+0.3704)</f>
        <v>-9.8909141328991126</v>
      </c>
      <c r="O134" s="8">
        <f>0.3337*SIN(3*Phase_with_Leap_Cycle+0.3042)</f>
        <v>0.20506040417288932</v>
      </c>
      <c r="P134" s="8">
        <f>0.2317*SIN(4*Phase_with_Leap_Cycle+0.7158)</f>
        <v>-3.3558535534871758E-2</v>
      </c>
      <c r="Q134" s="8">
        <f>EoT_1+EoT_2+EoT_3+EoT_4</f>
        <v>-3.5214696379202781</v>
      </c>
      <c r="R134" s="8">
        <f>4*(Zone*15-Longitude)</f>
        <v>4</v>
      </c>
      <c r="S134" s="8">
        <f>EoT+Longitude_Correction</f>
        <v>0.47853036207972188</v>
      </c>
    </row>
    <row r="135" spans="1:19" x14ac:dyDescent="0.2">
      <c r="A135" s="5">
        <f t="shared" si="7"/>
        <v>45787</v>
      </c>
      <c r="B135" s="2">
        <f t="shared" ref="B135:B198" si="8">YEAR(A135)</f>
        <v>2025</v>
      </c>
      <c r="C135" s="2">
        <f t="shared" ref="C135:C198" si="9">MONTH(A135)</f>
        <v>5</v>
      </c>
      <c r="D135" s="2">
        <f t="shared" ref="D135:D198" si="10">DAY(A135)</f>
        <v>10</v>
      </c>
      <c r="E135" s="2">
        <v>2025</v>
      </c>
      <c r="F135" s="2">
        <f>IF(Month&lt;= 2, Month + 12,Month)</f>
        <v>5</v>
      </c>
      <c r="G135" s="2">
        <f>12-Zone</f>
        <v>10</v>
      </c>
      <c r="H135" s="2">
        <f>INT(Year_Corrected / 100)</f>
        <v>20</v>
      </c>
      <c r="I135" s="2">
        <f>2 - aaa + INT(aaa/4)</f>
        <v>-13</v>
      </c>
      <c r="J135" s="8">
        <f xml:space="preserve"> bbb + INT(365.25 * Year_Corrected)  + INT(30.6001 * (Month_Corrected + 1))  + Day   + UTC/24 - 730550.5</f>
        <v>9260.9166666666279</v>
      </c>
      <c r="K135" s="8">
        <f>MOD((4 * Days_since_Epoch),1461)</f>
        <v>518.66666666651145</v>
      </c>
      <c r="L135" s="8">
        <f>0.004301 * Days_since_Leap_Cycle_Start</f>
        <v>2.2307853333326659</v>
      </c>
      <c r="M135" s="8">
        <f>7.3529*SIN(Phase_with_Leap_Cycle+6.2085)</f>
        <v>6.1289682132005394</v>
      </c>
      <c r="N135" s="8">
        <f>9.9269*SIN(2*Phase_with_Leap_Cycle+0.3704)</f>
        <v>-9.856008296892357</v>
      </c>
      <c r="O135" s="8">
        <f>0.3337*SIN(3*Phase_with_Leap_Cycle+0.3042)</f>
        <v>0.21836869769375267</v>
      </c>
      <c r="P135" s="8">
        <f>0.2317*SIN(4*Phase_with_Leap_Cycle+0.7158)</f>
        <v>-4.9243198328958661E-2</v>
      </c>
      <c r="Q135" s="8">
        <f>EoT_1+EoT_2+EoT_3+EoT_4</f>
        <v>-3.5579145843270239</v>
      </c>
      <c r="R135" s="8">
        <f>4*(Zone*15-Longitude)</f>
        <v>4</v>
      </c>
      <c r="S135" s="8">
        <f>EoT+Longitude_Correction</f>
        <v>0.4420854156729761</v>
      </c>
    </row>
    <row r="136" spans="1:19" x14ac:dyDescent="0.2">
      <c r="A136" s="5">
        <f t="shared" ref="A136:A199" si="11">A135+1</f>
        <v>45788</v>
      </c>
      <c r="B136" s="2">
        <f t="shared" si="8"/>
        <v>2025</v>
      </c>
      <c r="C136" s="2">
        <f t="shared" si="9"/>
        <v>5</v>
      </c>
      <c r="D136" s="2">
        <f t="shared" si="10"/>
        <v>11</v>
      </c>
      <c r="E136" s="2">
        <v>2025</v>
      </c>
      <c r="F136" s="2">
        <f>IF(Month&lt;= 2, Month + 12,Month)</f>
        <v>5</v>
      </c>
      <c r="G136" s="2">
        <f>12-Zone</f>
        <v>10</v>
      </c>
      <c r="H136" s="2">
        <f>INT(Year_Corrected / 100)</f>
        <v>20</v>
      </c>
      <c r="I136" s="2">
        <f>2 - aaa + INT(aaa/4)</f>
        <v>-13</v>
      </c>
      <c r="J136" s="8">
        <f xml:space="preserve"> bbb + INT(365.25 * Year_Corrected)  + INT(30.6001 * (Month_Corrected + 1))  + Day   + UTC/24 - 730550.5</f>
        <v>9261.9166666666279</v>
      </c>
      <c r="K136" s="8">
        <f>MOD((4 * Days_since_Epoch),1461)</f>
        <v>522.66666666651145</v>
      </c>
      <c r="L136" s="8">
        <f>0.004301 * Days_since_Leap_Cycle_Start</f>
        <v>2.2479893333326659</v>
      </c>
      <c r="M136" s="8">
        <f>7.3529*SIN(Phase_with_Leap_Cycle+6.2085)</f>
        <v>6.0581798074024089</v>
      </c>
      <c r="N136" s="8">
        <f>9.9269*SIN(2*Phase_with_Leap_Cycle+0.3704)</f>
        <v>-9.8094349807021075</v>
      </c>
      <c r="O136" s="8">
        <f>0.3337*SIN(3*Phase_with_Leap_Cycle+0.3042)</f>
        <v>0.2310954301096422</v>
      </c>
      <c r="P136" s="8">
        <f>0.2317*SIN(4*Phase_with_Leap_Cycle+0.7158)</f>
        <v>-6.4694754985966815E-2</v>
      </c>
      <c r="Q136" s="8">
        <f>EoT_1+EoT_2+EoT_3+EoT_4</f>
        <v>-3.5848544981760231</v>
      </c>
      <c r="R136" s="8">
        <f>4*(Zone*15-Longitude)</f>
        <v>4</v>
      </c>
      <c r="S136" s="8">
        <f>EoT+Longitude_Correction</f>
        <v>0.41514550182397691</v>
      </c>
    </row>
    <row r="137" spans="1:19" x14ac:dyDescent="0.2">
      <c r="A137" s="5">
        <f t="shared" si="11"/>
        <v>45789</v>
      </c>
      <c r="B137" s="2">
        <f t="shared" si="8"/>
        <v>2025</v>
      </c>
      <c r="C137" s="2">
        <f t="shared" si="9"/>
        <v>5</v>
      </c>
      <c r="D137" s="2">
        <f t="shared" si="10"/>
        <v>12</v>
      </c>
      <c r="E137" s="2">
        <v>2025</v>
      </c>
      <c r="F137" s="2">
        <f>IF(Month&lt;= 2, Month + 12,Month)</f>
        <v>5</v>
      </c>
      <c r="G137" s="2">
        <f>12-Zone</f>
        <v>10</v>
      </c>
      <c r="H137" s="2">
        <f>INT(Year_Corrected / 100)</f>
        <v>20</v>
      </c>
      <c r="I137" s="2">
        <f>2 - aaa + INT(aaa/4)</f>
        <v>-13</v>
      </c>
      <c r="J137" s="8">
        <f xml:space="preserve"> bbb + INT(365.25 * Year_Corrected)  + INT(30.6001 * (Month_Corrected + 1))  + Day   + UTC/24 - 730550.5</f>
        <v>9262.9166666666279</v>
      </c>
      <c r="K137" s="8">
        <f>MOD((4 * Days_since_Epoch),1461)</f>
        <v>526.66666666651145</v>
      </c>
      <c r="L137" s="8">
        <f>0.004301 * Days_since_Leap_Cycle_Start</f>
        <v>2.2651933333326659</v>
      </c>
      <c r="M137" s="8">
        <f>7.3529*SIN(Phase_with_Leap_Cycle+6.2085)</f>
        <v>5.985598360213249</v>
      </c>
      <c r="N137" s="8">
        <f>9.9269*SIN(2*Phase_with_Leap_Cycle+0.3704)</f>
        <v>-9.7512493175250228</v>
      </c>
      <c r="O137" s="8">
        <f>0.3337*SIN(3*Phase_with_Leap_Cycle+0.3042)</f>
        <v>0.24320670749416379</v>
      </c>
      <c r="P137" s="8">
        <f>0.2317*SIN(4*Phase_with_Leap_Cycle+0.7158)</f>
        <v>-7.9840061339668297E-2</v>
      </c>
      <c r="Q137" s="8">
        <f>EoT_1+EoT_2+EoT_3+EoT_4</f>
        <v>-3.6022843111572782</v>
      </c>
      <c r="R137" s="8">
        <f>4*(Zone*15-Longitude)</f>
        <v>4</v>
      </c>
      <c r="S137" s="8">
        <f>EoT+Longitude_Correction</f>
        <v>0.39771568884272179</v>
      </c>
    </row>
    <row r="138" spans="1:19" x14ac:dyDescent="0.2">
      <c r="A138" s="5">
        <f t="shared" si="11"/>
        <v>45790</v>
      </c>
      <c r="B138" s="2">
        <f t="shared" si="8"/>
        <v>2025</v>
      </c>
      <c r="C138" s="2">
        <f t="shared" si="9"/>
        <v>5</v>
      </c>
      <c r="D138" s="2">
        <f t="shared" si="10"/>
        <v>13</v>
      </c>
      <c r="E138" s="2">
        <v>2025</v>
      </c>
      <c r="F138" s="2">
        <f>IF(Month&lt;= 2, Month + 12,Month)</f>
        <v>5</v>
      </c>
      <c r="G138" s="2">
        <f>12-Zone</f>
        <v>10</v>
      </c>
      <c r="H138" s="2">
        <f>INT(Year_Corrected / 100)</f>
        <v>20</v>
      </c>
      <c r="I138" s="2">
        <f>2 - aaa + INT(aaa/4)</f>
        <v>-13</v>
      </c>
      <c r="J138" s="8">
        <f xml:space="preserve"> bbb + INT(365.25 * Year_Corrected)  + INT(30.6001 * (Month_Corrected + 1))  + Day   + UTC/24 - 730550.5</f>
        <v>9263.9166666666279</v>
      </c>
      <c r="K138" s="8">
        <f>MOD((4 * Days_since_Epoch),1461)</f>
        <v>530.66666666651145</v>
      </c>
      <c r="L138" s="8">
        <f>0.004301 * Days_since_Leap_Cycle_Start</f>
        <v>2.2823973333326659</v>
      </c>
      <c r="M138" s="8">
        <f>7.3529*SIN(Phase_with_Leap_Cycle+6.2085)</f>
        <v>5.9112453535869083</v>
      </c>
      <c r="N138" s="8">
        <f>9.9269*SIN(2*Phase_with_Leap_Cycle+0.3704)</f>
        <v>-9.6815201871805652</v>
      </c>
      <c r="O138" s="8">
        <f>0.3337*SIN(3*Phase_with_Leap_Cycle+0.3042)</f>
        <v>0.25467027500524186</v>
      </c>
      <c r="P138" s="8">
        <f>0.2317*SIN(4*Phase_with_Leap_Cycle+0.7158)</f>
        <v>-9.4607422943341749E-2</v>
      </c>
      <c r="Q138" s="8">
        <f>EoT_1+EoT_2+EoT_3+EoT_4</f>
        <v>-3.6102119815317568</v>
      </c>
      <c r="R138" s="8">
        <f>4*(Zone*15-Longitude)</f>
        <v>4</v>
      </c>
      <c r="S138" s="8">
        <f>EoT+Longitude_Correction</f>
        <v>0.38978801846824318</v>
      </c>
    </row>
    <row r="139" spans="1:19" x14ac:dyDescent="0.2">
      <c r="A139" s="5">
        <f t="shared" si="11"/>
        <v>45791</v>
      </c>
      <c r="B139" s="2">
        <f t="shared" si="8"/>
        <v>2025</v>
      </c>
      <c r="C139" s="2">
        <f t="shared" si="9"/>
        <v>5</v>
      </c>
      <c r="D139" s="2">
        <f t="shared" si="10"/>
        <v>14</v>
      </c>
      <c r="E139" s="2">
        <v>2025</v>
      </c>
      <c r="F139" s="2">
        <f>IF(Month&lt;= 2, Month + 12,Month)</f>
        <v>5</v>
      </c>
      <c r="G139" s="2">
        <f>12-Zone</f>
        <v>10</v>
      </c>
      <c r="H139" s="2">
        <f>INT(Year_Corrected / 100)</f>
        <v>20</v>
      </c>
      <c r="I139" s="2">
        <f>2 - aaa + INT(aaa/4)</f>
        <v>-13</v>
      </c>
      <c r="J139" s="8">
        <f xml:space="preserve"> bbb + INT(365.25 * Year_Corrected)  + INT(30.6001 * (Month_Corrected + 1))  + Day   + UTC/24 - 730550.5</f>
        <v>9264.9166666666279</v>
      </c>
      <c r="K139" s="8">
        <f>MOD((4 * Days_since_Epoch),1461)</f>
        <v>534.66666666651145</v>
      </c>
      <c r="L139" s="8">
        <f>0.004301 * Days_since_Leap_Cycle_Start</f>
        <v>2.2996013333326659</v>
      </c>
      <c r="M139" s="8">
        <f>7.3529*SIN(Phase_with_Leap_Cycle+6.2085)</f>
        <v>5.8351427938062326</v>
      </c>
      <c r="N139" s="8">
        <f>9.9269*SIN(2*Phase_with_Leap_Cycle+0.3704)</f>
        <v>-9.6003301345714966</v>
      </c>
      <c r="O139" s="8">
        <f>0.3337*SIN(3*Phase_with_Leap_Cycle+0.3042)</f>
        <v>0.26545560278644958</v>
      </c>
      <c r="P139" s="8">
        <f>0.2317*SIN(4*Phase_with_Leap_Cycle+0.7158)</f>
        <v>-0.10892693445502942</v>
      </c>
      <c r="Q139" s="8">
        <f>EoT_1+EoT_2+EoT_3+EoT_4</f>
        <v>-3.6086586724338439</v>
      </c>
      <c r="R139" s="8">
        <f>4*(Zone*15-Longitude)</f>
        <v>4</v>
      </c>
      <c r="S139" s="8">
        <f>EoT+Longitude_Correction</f>
        <v>0.39134132756615614</v>
      </c>
    </row>
    <row r="140" spans="1:19" x14ac:dyDescent="0.2">
      <c r="A140" s="5">
        <f t="shared" si="11"/>
        <v>45792</v>
      </c>
      <c r="B140" s="2">
        <f t="shared" si="8"/>
        <v>2025</v>
      </c>
      <c r="C140" s="2">
        <f t="shared" si="9"/>
        <v>5</v>
      </c>
      <c r="D140" s="2">
        <f t="shared" si="10"/>
        <v>15</v>
      </c>
      <c r="E140" s="2">
        <v>2025</v>
      </c>
      <c r="F140" s="2">
        <f>IF(Month&lt;= 2, Month + 12,Month)</f>
        <v>5</v>
      </c>
      <c r="G140" s="2">
        <f>12-Zone</f>
        <v>10</v>
      </c>
      <c r="H140" s="2">
        <f>INT(Year_Corrected / 100)</f>
        <v>20</v>
      </c>
      <c r="I140" s="2">
        <f>2 - aaa + INT(aaa/4)</f>
        <v>-13</v>
      </c>
      <c r="J140" s="8">
        <f xml:space="preserve"> bbb + INT(365.25 * Year_Corrected)  + INT(30.6001 * (Month_Corrected + 1))  + Day   + UTC/24 - 730550.5</f>
        <v>9265.9166666666279</v>
      </c>
      <c r="K140" s="8">
        <f>MOD((4 * Days_since_Epoch),1461)</f>
        <v>538.66666666651145</v>
      </c>
      <c r="L140" s="8">
        <f>0.004301 * Days_since_Leap_Cycle_Start</f>
        <v>2.3168053333326659</v>
      </c>
      <c r="M140" s="8">
        <f>7.3529*SIN(Phase_with_Leap_Cycle+6.2085)</f>
        <v>5.7573132049698943</v>
      </c>
      <c r="N140" s="8">
        <f>9.9269*SIN(2*Phase_with_Leap_Cycle+0.3704)</f>
        <v>-9.5077752719677537</v>
      </c>
      <c r="O140" s="8">
        <f>0.3337*SIN(3*Phase_with_Leap_Cycle+0.3042)</f>
        <v>0.27553396727434482</v>
      </c>
      <c r="P140" s="8">
        <f>0.2317*SIN(4*Phase_with_Leap_Cycle+0.7158)</f>
        <v>-0.12273081055357804</v>
      </c>
      <c r="Q140" s="8">
        <f>EoT_1+EoT_2+EoT_3+EoT_4</f>
        <v>-3.5976589102770928</v>
      </c>
      <c r="R140" s="8">
        <f>4*(Zone*15-Longitude)</f>
        <v>4</v>
      </c>
      <c r="S140" s="8">
        <f>EoT+Longitude_Correction</f>
        <v>0.40234108972290716</v>
      </c>
    </row>
    <row r="141" spans="1:19" x14ac:dyDescent="0.2">
      <c r="A141" s="5">
        <f t="shared" si="11"/>
        <v>45793</v>
      </c>
      <c r="B141" s="2">
        <f t="shared" si="8"/>
        <v>2025</v>
      </c>
      <c r="C141" s="2">
        <f t="shared" si="9"/>
        <v>5</v>
      </c>
      <c r="D141" s="2">
        <f t="shared" si="10"/>
        <v>16</v>
      </c>
      <c r="E141" s="2">
        <v>2025</v>
      </c>
      <c r="F141" s="2">
        <f>IF(Month&lt;= 2, Month + 12,Month)</f>
        <v>5</v>
      </c>
      <c r="G141" s="2">
        <f>12-Zone</f>
        <v>10</v>
      </c>
      <c r="H141" s="2">
        <f>INT(Year_Corrected / 100)</f>
        <v>20</v>
      </c>
      <c r="I141" s="2">
        <f>2 - aaa + INT(aaa/4)</f>
        <v>-13</v>
      </c>
      <c r="J141" s="8">
        <f xml:space="preserve"> bbb + INT(365.25 * Year_Corrected)  + INT(30.6001 * (Month_Corrected + 1))  + Day   + UTC/24 - 730550.5</f>
        <v>9266.9166666666279</v>
      </c>
      <c r="K141" s="8">
        <f>MOD((4 * Days_since_Epoch),1461)</f>
        <v>542.66666666651145</v>
      </c>
      <c r="L141" s="8">
        <f>0.004301 * Days_since_Leap_Cycle_Start</f>
        <v>2.3340093333326659</v>
      </c>
      <c r="M141" s="8">
        <f>7.3529*SIN(Phase_with_Leap_Cycle+6.2085)</f>
        <v>5.6777796223258745</v>
      </c>
      <c r="N141" s="8">
        <f>9.9269*SIN(2*Phase_with_Leap_Cycle+0.3704)</f>
        <v>-9.4039651652293443</v>
      </c>
      <c r="O141" s="8">
        <f>0.3337*SIN(3*Phase_with_Leap_Cycle+0.3042)</f>
        <v>0.28487852769527372</v>
      </c>
      <c r="P141" s="8">
        <f>0.2317*SIN(4*Phase_with_Leap_Cycle+0.7158)</f>
        <v>-0.13595370681898161</v>
      </c>
      <c r="Q141" s="8">
        <f>EoT_1+EoT_2+EoT_3+EoT_4</f>
        <v>-3.5772607220271779</v>
      </c>
      <c r="R141" s="8">
        <f>4*(Zone*15-Longitude)</f>
        <v>4</v>
      </c>
      <c r="S141" s="8">
        <f>EoT+Longitude_Correction</f>
        <v>0.42273927797282207</v>
      </c>
    </row>
    <row r="142" spans="1:19" x14ac:dyDescent="0.2">
      <c r="A142" s="5">
        <f t="shared" si="11"/>
        <v>45794</v>
      </c>
      <c r="B142" s="2">
        <f t="shared" si="8"/>
        <v>2025</v>
      </c>
      <c r="C142" s="2">
        <f t="shared" si="9"/>
        <v>5</v>
      </c>
      <c r="D142" s="2">
        <f t="shared" si="10"/>
        <v>17</v>
      </c>
      <c r="E142" s="2">
        <v>2025</v>
      </c>
      <c r="F142" s="2">
        <f>IF(Month&lt;= 2, Month + 12,Month)</f>
        <v>5</v>
      </c>
      <c r="G142" s="2">
        <f>12-Zone</f>
        <v>10</v>
      </c>
      <c r="H142" s="2">
        <f>INT(Year_Corrected / 100)</f>
        <v>20</v>
      </c>
      <c r="I142" s="2">
        <f>2 - aaa + INT(aaa/4)</f>
        <v>-13</v>
      </c>
      <c r="J142" s="8">
        <f xml:space="preserve"> bbb + INT(365.25 * Year_Corrected)  + INT(30.6001 * (Month_Corrected + 1))  + Day   + UTC/24 - 730550.5</f>
        <v>9267.9166666666279</v>
      </c>
      <c r="K142" s="8">
        <f>MOD((4 * Days_since_Epoch),1461)</f>
        <v>546.66666666651145</v>
      </c>
      <c r="L142" s="8">
        <f>0.004301 * Days_since_Leap_Cycle_Start</f>
        <v>2.3512133333326659</v>
      </c>
      <c r="M142" s="8">
        <f>7.3529*SIN(Phase_with_Leap_Cycle+6.2085)</f>
        <v>5.5965655854537388</v>
      </c>
      <c r="N142" s="8">
        <f>9.9269*SIN(2*Phase_with_Leap_Cycle+0.3704)</f>
        <v>-9.2890227041029849</v>
      </c>
      <c r="O142" s="8">
        <f>0.3337*SIN(3*Phase_with_Leap_Cycle+0.3042)</f>
        <v>0.29346439754791426</v>
      </c>
      <c r="P142" s="8">
        <f>0.2317*SIN(4*Phase_with_Leap_Cycle+0.7158)</f>
        <v>-0.14853302905805166</v>
      </c>
      <c r="Q142" s="8">
        <f>EoT_1+EoT_2+EoT_3+EoT_4</f>
        <v>-3.5475257501593833</v>
      </c>
      <c r="R142" s="8">
        <f>4*(Zone*15-Longitude)</f>
        <v>4</v>
      </c>
      <c r="S142" s="8">
        <f>EoT+Longitude_Correction</f>
        <v>0.45247424984061668</v>
      </c>
    </row>
    <row r="143" spans="1:19" x14ac:dyDescent="0.2">
      <c r="A143" s="5">
        <f t="shared" si="11"/>
        <v>45795</v>
      </c>
      <c r="B143" s="2">
        <f t="shared" si="8"/>
        <v>2025</v>
      </c>
      <c r="C143" s="2">
        <f t="shared" si="9"/>
        <v>5</v>
      </c>
      <c r="D143" s="2">
        <f t="shared" si="10"/>
        <v>18</v>
      </c>
      <c r="E143" s="2">
        <v>2025</v>
      </c>
      <c r="F143" s="2">
        <f>IF(Month&lt;= 2, Month + 12,Month)</f>
        <v>5</v>
      </c>
      <c r="G143" s="2">
        <f>12-Zone</f>
        <v>10</v>
      </c>
      <c r="H143" s="2">
        <f>INT(Year_Corrected / 100)</f>
        <v>20</v>
      </c>
      <c r="I143" s="2">
        <f>2 - aaa + INT(aaa/4)</f>
        <v>-13</v>
      </c>
      <c r="J143" s="8">
        <f xml:space="preserve"> bbb + INT(365.25 * Year_Corrected)  + INT(30.6001 * (Month_Corrected + 1))  + Day   + UTC/24 - 730550.5</f>
        <v>9268.9166666666279</v>
      </c>
      <c r="K143" s="8">
        <f>MOD((4 * Days_since_Epoch),1461)</f>
        <v>550.66666666651145</v>
      </c>
      <c r="L143" s="8">
        <f>0.004301 * Days_since_Leap_Cycle_Start</f>
        <v>2.3684173333326659</v>
      </c>
      <c r="M143" s="8">
        <f>7.3529*SIN(Phase_with_Leap_Cycle+6.2085)</f>
        <v>5.5136951312976503</v>
      </c>
      <c r="N143" s="8">
        <f>9.9269*SIN(2*Phase_with_Leap_Cycle+0.3704)</f>
        <v>-9.1630839567459894</v>
      </c>
      <c r="O143" s="8">
        <f>0.3337*SIN(3*Phase_with_Leap_Cycle+0.3042)</f>
        <v>0.30126871088118728</v>
      </c>
      <c r="P143" s="8">
        <f>0.2317*SIN(4*Phase_with_Leap_Cycle+0.7158)</f>
        <v>-0.16040922961113718</v>
      </c>
      <c r="Q143" s="8">
        <f>EoT_1+EoT_2+EoT_3+EoT_4</f>
        <v>-3.5085293441782892</v>
      </c>
      <c r="R143" s="8">
        <f>4*(Zone*15-Longitude)</f>
        <v>4</v>
      </c>
      <c r="S143" s="8">
        <f>EoT+Longitude_Correction</f>
        <v>0.49147065582171079</v>
      </c>
    </row>
    <row r="144" spans="1:19" x14ac:dyDescent="0.2">
      <c r="A144" s="5">
        <f t="shared" si="11"/>
        <v>45796</v>
      </c>
      <c r="B144" s="2">
        <f t="shared" si="8"/>
        <v>2025</v>
      </c>
      <c r="C144" s="2">
        <f t="shared" si="9"/>
        <v>5</v>
      </c>
      <c r="D144" s="2">
        <f t="shared" si="10"/>
        <v>19</v>
      </c>
      <c r="E144" s="2">
        <v>2025</v>
      </c>
      <c r="F144" s="2">
        <f>IF(Month&lt;= 2, Month + 12,Month)</f>
        <v>5</v>
      </c>
      <c r="G144" s="2">
        <f>12-Zone</f>
        <v>10</v>
      </c>
      <c r="H144" s="2">
        <f>INT(Year_Corrected / 100)</f>
        <v>20</v>
      </c>
      <c r="I144" s="2">
        <f>2 - aaa + INT(aaa/4)</f>
        <v>-13</v>
      </c>
      <c r="J144" s="8">
        <f xml:space="preserve"> bbb + INT(365.25 * Year_Corrected)  + INT(30.6001 * (Month_Corrected + 1))  + Day   + UTC/24 - 730550.5</f>
        <v>9269.9166666666279</v>
      </c>
      <c r="K144" s="8">
        <f>MOD((4 * Days_since_Epoch),1461)</f>
        <v>554.66666666651145</v>
      </c>
      <c r="L144" s="8">
        <f>0.004301 * Days_since_Leap_Cycle_Start</f>
        <v>2.3856213333326659</v>
      </c>
      <c r="M144" s="8">
        <f>7.3529*SIN(Phase_with_Leap_Cycle+6.2085)</f>
        <v>5.4291927870520897</v>
      </c>
      <c r="N144" s="8">
        <f>9.9269*SIN(2*Phase_with_Leap_Cycle+0.3704)</f>
        <v>-9.0262980086496487</v>
      </c>
      <c r="O144" s="8">
        <f>0.3337*SIN(3*Phase_with_Leap_Cycle+0.3042)</f>
        <v>0.30827068319102402</v>
      </c>
      <c r="P144" s="8">
        <f>0.2317*SIN(4*Phase_with_Leap_Cycle+0.7158)</f>
        <v>-0.1715260892372456</v>
      </c>
      <c r="Q144" s="8">
        <f>EoT_1+EoT_2+EoT_3+EoT_4</f>
        <v>-3.4603606276437806</v>
      </c>
      <c r="R144" s="8">
        <f>4*(Zone*15-Longitude)</f>
        <v>4</v>
      </c>
      <c r="S144" s="8">
        <f>EoT+Longitude_Correction</f>
        <v>0.53963937235621939</v>
      </c>
    </row>
    <row r="145" spans="1:19" x14ac:dyDescent="0.2">
      <c r="A145" s="5">
        <f t="shared" si="11"/>
        <v>45797</v>
      </c>
      <c r="B145" s="2">
        <f t="shared" si="8"/>
        <v>2025</v>
      </c>
      <c r="C145" s="2">
        <f t="shared" si="9"/>
        <v>5</v>
      </c>
      <c r="D145" s="2">
        <f t="shared" si="10"/>
        <v>20</v>
      </c>
      <c r="E145" s="2">
        <v>2025</v>
      </c>
      <c r="F145" s="2">
        <f>IF(Month&lt;= 2, Month + 12,Month)</f>
        <v>5</v>
      </c>
      <c r="G145" s="2">
        <f>12-Zone</f>
        <v>10</v>
      </c>
      <c r="H145" s="2">
        <f>INT(Year_Corrected / 100)</f>
        <v>20</v>
      </c>
      <c r="I145" s="2">
        <f>2 - aaa + INT(aaa/4)</f>
        <v>-13</v>
      </c>
      <c r="J145" s="8">
        <f xml:space="preserve"> bbb + INT(365.25 * Year_Corrected)  + INT(30.6001 * (Month_Corrected + 1))  + Day   + UTC/24 - 730550.5</f>
        <v>9270.9166666666279</v>
      </c>
      <c r="K145" s="8">
        <f>MOD((4 * Days_since_Epoch),1461)</f>
        <v>558.66666666651145</v>
      </c>
      <c r="L145" s="8">
        <f>0.004301 * Days_since_Leap_Cycle_Start</f>
        <v>2.4028253333326659</v>
      </c>
      <c r="M145" s="8">
        <f>7.3529*SIN(Phase_with_Leap_Cycle+6.2085)</f>
        <v>5.3430835629025735</v>
      </c>
      <c r="N145" s="8">
        <f>9.9269*SIN(2*Phase_with_Leap_Cycle+0.3704)</f>
        <v>-8.8788267861527732</v>
      </c>
      <c r="O145" s="8">
        <f>0.3337*SIN(3*Phase_with_Leap_Cycle+0.3042)</f>
        <v>0.3144516667738092</v>
      </c>
      <c r="P145" s="8">
        <f>0.2317*SIN(4*Phase_with_Leap_Cycle+0.7158)</f>
        <v>-0.18183098324318422</v>
      </c>
      <c r="Q145" s="8">
        <f>EoT_1+EoT_2+EoT_3+EoT_4</f>
        <v>-3.403122539719575</v>
      </c>
      <c r="R145" s="8">
        <f>4*(Zone*15-Longitude)</f>
        <v>4</v>
      </c>
      <c r="S145" s="8">
        <f>EoT+Longitude_Correction</f>
        <v>0.59687746028042499</v>
      </c>
    </row>
    <row r="146" spans="1:19" x14ac:dyDescent="0.2">
      <c r="A146" s="5">
        <f t="shared" si="11"/>
        <v>45798</v>
      </c>
      <c r="B146" s="2">
        <f t="shared" si="8"/>
        <v>2025</v>
      </c>
      <c r="C146" s="2">
        <f t="shared" si="9"/>
        <v>5</v>
      </c>
      <c r="D146" s="2">
        <f t="shared" si="10"/>
        <v>21</v>
      </c>
      <c r="E146" s="2">
        <v>2025</v>
      </c>
      <c r="F146" s="2">
        <f>IF(Month&lt;= 2, Month + 12,Month)</f>
        <v>5</v>
      </c>
      <c r="G146" s="2">
        <f>12-Zone</f>
        <v>10</v>
      </c>
      <c r="H146" s="2">
        <f>INT(Year_Corrected / 100)</f>
        <v>20</v>
      </c>
      <c r="I146" s="2">
        <f>2 - aaa + INT(aaa/4)</f>
        <v>-13</v>
      </c>
      <c r="J146" s="8">
        <f xml:space="preserve"> bbb + INT(365.25 * Year_Corrected)  + INT(30.6001 * (Month_Corrected + 1))  + Day   + UTC/24 - 730550.5</f>
        <v>9271.9166666666279</v>
      </c>
      <c r="K146" s="8">
        <f>MOD((4 * Days_since_Epoch),1461)</f>
        <v>562.66666666651145</v>
      </c>
      <c r="L146" s="8">
        <f>0.004301 * Days_since_Leap_Cycle_Start</f>
        <v>2.4200293333326659</v>
      </c>
      <c r="M146" s="8">
        <f>7.3529*SIN(Phase_with_Leap_Cycle+6.2085)</f>
        <v>5.2553929446233703</v>
      </c>
      <c r="N146" s="8">
        <f>9.9269*SIN(2*Phase_with_Leap_Cycle+0.3704)</f>
        <v>-8.7208448647543175</v>
      </c>
      <c r="O146" s="8">
        <f>0.3337*SIN(3*Phase_with_Leap_Cycle+0.3042)</f>
        <v>0.31979520038908027</v>
      </c>
      <c r="P146" s="8">
        <f>0.2317*SIN(4*Phase_with_Leap_Cycle+0.7158)</f>
        <v>-0.19127513059692738</v>
      </c>
      <c r="Q146" s="8">
        <f>EoT_1+EoT_2+EoT_3+EoT_4</f>
        <v>-3.3369318503387944</v>
      </c>
      <c r="R146" s="8">
        <f>4*(Zone*15-Longitude)</f>
        <v>4</v>
      </c>
      <c r="S146" s="8">
        <f>EoT+Longitude_Correction</f>
        <v>0.66306814966120564</v>
      </c>
    </row>
    <row r="147" spans="1:19" x14ac:dyDescent="0.2">
      <c r="A147" s="5">
        <f t="shared" si="11"/>
        <v>45799</v>
      </c>
      <c r="B147" s="2">
        <f t="shared" si="8"/>
        <v>2025</v>
      </c>
      <c r="C147" s="2">
        <f t="shared" si="9"/>
        <v>5</v>
      </c>
      <c r="D147" s="2">
        <f t="shared" si="10"/>
        <v>22</v>
      </c>
      <c r="E147" s="2">
        <v>2025</v>
      </c>
      <c r="F147" s="2">
        <f>IF(Month&lt;= 2, Month + 12,Month)</f>
        <v>5</v>
      </c>
      <c r="G147" s="2">
        <f>12-Zone</f>
        <v>10</v>
      </c>
      <c r="H147" s="2">
        <f>INT(Year_Corrected / 100)</f>
        <v>20</v>
      </c>
      <c r="I147" s="2">
        <f>2 - aaa + INT(aaa/4)</f>
        <v>-13</v>
      </c>
      <c r="J147" s="8">
        <f xml:space="preserve"> bbb + INT(365.25 * Year_Corrected)  + INT(30.6001 * (Month_Corrected + 1))  + Day   + UTC/24 - 730550.5</f>
        <v>9272.9166666666279</v>
      </c>
      <c r="K147" s="8">
        <f>MOD((4 * Days_since_Epoch),1461)</f>
        <v>566.66666666651145</v>
      </c>
      <c r="L147" s="8">
        <f>0.004301 * Days_since_Leap_Cycle_Start</f>
        <v>2.4372333333326659</v>
      </c>
      <c r="M147" s="8">
        <f>7.3529*SIN(Phase_with_Leap_Cycle+6.2085)</f>
        <v>5.1661468860344586</v>
      </c>
      <c r="N147" s="8">
        <f>9.9269*SIN(2*Phase_with_Leap_Cycle+0.3704)</f>
        <v>-8.5525392624520062</v>
      </c>
      <c r="O147" s="8">
        <f>0.3337*SIN(3*Phase_with_Leap_Cycle+0.3042)</f>
        <v>0.32428705309922307</v>
      </c>
      <c r="P147" s="8">
        <f>0.2317*SIN(4*Phase_with_Leap_Cycle+0.7158)</f>
        <v>-0.19981382484596311</v>
      </c>
      <c r="Q147" s="8">
        <f>EoT_1+EoT_2+EoT_3+EoT_4</f>
        <v>-3.2619191481642877</v>
      </c>
      <c r="R147" s="8">
        <f>4*(Zone*15-Longitude)</f>
        <v>4</v>
      </c>
      <c r="S147" s="8">
        <f>EoT+Longitude_Correction</f>
        <v>0.73808085183571226</v>
      </c>
    </row>
    <row r="148" spans="1:19" x14ac:dyDescent="0.2">
      <c r="A148" s="5">
        <f t="shared" si="11"/>
        <v>45800</v>
      </c>
      <c r="B148" s="2">
        <f t="shared" si="8"/>
        <v>2025</v>
      </c>
      <c r="C148" s="2">
        <f t="shared" si="9"/>
        <v>5</v>
      </c>
      <c r="D148" s="2">
        <f t="shared" si="10"/>
        <v>23</v>
      </c>
      <c r="E148" s="2">
        <v>2025</v>
      </c>
      <c r="F148" s="2">
        <f>IF(Month&lt;= 2, Month + 12,Month)</f>
        <v>5</v>
      </c>
      <c r="G148" s="2">
        <f>12-Zone</f>
        <v>10</v>
      </c>
      <c r="H148" s="2">
        <f>INT(Year_Corrected / 100)</f>
        <v>20</v>
      </c>
      <c r="I148" s="2">
        <f>2 - aaa + INT(aaa/4)</f>
        <v>-13</v>
      </c>
      <c r="J148" s="8">
        <f xml:space="preserve"> bbb + INT(365.25 * Year_Corrected)  + INT(30.6001 * (Month_Corrected + 1))  + Day   + UTC/24 - 730550.5</f>
        <v>9273.9166666666279</v>
      </c>
      <c r="K148" s="8">
        <f>MOD((4 * Days_since_Epoch),1461)</f>
        <v>570.66666666651145</v>
      </c>
      <c r="L148" s="8">
        <f>0.004301 * Days_since_Leap_Cycle_Start</f>
        <v>2.4544373333326659</v>
      </c>
      <c r="M148" s="8">
        <f>7.3529*SIN(Phase_with_Leap_Cycle+6.2085)</f>
        <v>5.0753718013200055</v>
      </c>
      <c r="N148" s="8">
        <f>9.9269*SIN(2*Phase_with_Leap_Cycle+0.3704)</f>
        <v>-8.3741092183516219</v>
      </c>
      <c r="O148" s="8">
        <f>0.3337*SIN(3*Phase_with_Leap_Cycle+0.3042)</f>
        <v>0.32791526216940836</v>
      </c>
      <c r="P148" s="8">
        <f>0.2317*SIN(4*Phase_with_Leap_Cycle+0.7158)</f>
        <v>-0.20740664574750384</v>
      </c>
      <c r="Q148" s="8">
        <f>EoT_1+EoT_2+EoT_3+EoT_4</f>
        <v>-3.1782288006097117</v>
      </c>
      <c r="R148" s="8">
        <f>4*(Zone*15-Longitude)</f>
        <v>4</v>
      </c>
      <c r="S148" s="8">
        <f>EoT+Longitude_Correction</f>
        <v>0.82177119939028831</v>
      </c>
    </row>
    <row r="149" spans="1:19" x14ac:dyDescent="0.2">
      <c r="A149" s="5">
        <f t="shared" si="11"/>
        <v>45801</v>
      </c>
      <c r="B149" s="2">
        <f t="shared" si="8"/>
        <v>2025</v>
      </c>
      <c r="C149" s="2">
        <f t="shared" si="9"/>
        <v>5</v>
      </c>
      <c r="D149" s="2">
        <f t="shared" si="10"/>
        <v>24</v>
      </c>
      <c r="E149" s="2">
        <v>2025</v>
      </c>
      <c r="F149" s="2">
        <f>IF(Month&lt;= 2, Month + 12,Month)</f>
        <v>5</v>
      </c>
      <c r="G149" s="2">
        <f>12-Zone</f>
        <v>10</v>
      </c>
      <c r="H149" s="2">
        <f>INT(Year_Corrected / 100)</f>
        <v>20</v>
      </c>
      <c r="I149" s="2">
        <f>2 - aaa + INT(aaa/4)</f>
        <v>-13</v>
      </c>
      <c r="J149" s="8">
        <f xml:space="preserve"> bbb + INT(365.25 * Year_Corrected)  + INT(30.6001 * (Month_Corrected + 1))  + Day   + UTC/24 - 730550.5</f>
        <v>9274.9166666666279</v>
      </c>
      <c r="K149" s="8">
        <f>MOD((4 * Days_since_Epoch),1461)</f>
        <v>574.66666666651145</v>
      </c>
      <c r="L149" s="8">
        <f>0.004301 * Days_since_Leap_Cycle_Start</f>
        <v>2.4716413333326659</v>
      </c>
      <c r="M149" s="8">
        <f>7.3529*SIN(Phase_with_Leap_Cycle+6.2085)</f>
        <v>4.983094557210495</v>
      </c>
      <c r="N149" s="8">
        <f>9.9269*SIN(2*Phase_with_Leap_Cycle+0.3704)</f>
        <v>-8.1857659568090035</v>
      </c>
      <c r="O149" s="8">
        <f>0.3337*SIN(3*Phase_with_Leap_Cycle+0.3042)</f>
        <v>0.3306701649268346</v>
      </c>
      <c r="P149" s="8">
        <f>0.2317*SIN(4*Phase_with_Leap_Cycle+0.7158)</f>
        <v>-0.21401765060875241</v>
      </c>
      <c r="Q149" s="8">
        <f>EoT_1+EoT_2+EoT_3+EoT_4</f>
        <v>-3.0860188852804264</v>
      </c>
      <c r="R149" s="8">
        <f>4*(Zone*15-Longitude)</f>
        <v>4</v>
      </c>
      <c r="S149" s="8">
        <f>EoT+Longitude_Correction</f>
        <v>0.91398111471957355</v>
      </c>
    </row>
    <row r="150" spans="1:19" x14ac:dyDescent="0.2">
      <c r="A150" s="5">
        <f t="shared" si="11"/>
        <v>45802</v>
      </c>
      <c r="B150" s="2">
        <f t="shared" si="8"/>
        <v>2025</v>
      </c>
      <c r="C150" s="2">
        <f t="shared" si="9"/>
        <v>5</v>
      </c>
      <c r="D150" s="2">
        <f t="shared" si="10"/>
        <v>25</v>
      </c>
      <c r="E150" s="2">
        <v>2025</v>
      </c>
      <c r="F150" s="2">
        <f>IF(Month&lt;= 2, Month + 12,Month)</f>
        <v>5</v>
      </c>
      <c r="G150" s="2">
        <f>12-Zone</f>
        <v>10</v>
      </c>
      <c r="H150" s="2">
        <f>INT(Year_Corrected / 100)</f>
        <v>20</v>
      </c>
      <c r="I150" s="2">
        <f>2 - aaa + INT(aaa/4)</f>
        <v>-13</v>
      </c>
      <c r="J150" s="8">
        <f xml:space="preserve"> bbb + INT(365.25 * Year_Corrected)  + INT(30.6001 * (Month_Corrected + 1))  + Day   + UTC/24 - 730550.5</f>
        <v>9275.9166666666279</v>
      </c>
      <c r="K150" s="8">
        <f>MOD((4 * Days_since_Epoch),1461)</f>
        <v>578.66666666651145</v>
      </c>
      <c r="L150" s="8">
        <f>0.004301 * Days_since_Leap_Cycle_Start</f>
        <v>2.4888453333326659</v>
      </c>
      <c r="M150" s="8">
        <f>7.3529*SIN(Phase_with_Leap_Cycle+6.2085)</f>
        <v>4.8893424650310031</v>
      </c>
      <c r="N150" s="8">
        <f>9.9269*SIN(2*Phase_with_Leap_Cycle+0.3704)</f>
        <v>-7.9877324373840022</v>
      </c>
      <c r="O150" s="8">
        <f>0.3337*SIN(3*Phase_with_Leap_Cycle+0.3042)</f>
        <v>0.33254442449442828</v>
      </c>
      <c r="P150" s="8">
        <f>0.2317*SIN(4*Phase_with_Leap_Cycle+0.7158)</f>
        <v>-0.21961554443146117</v>
      </c>
      <c r="Q150" s="8">
        <f>EoT_1+EoT_2+EoT_3+EoT_4</f>
        <v>-2.985461092290032</v>
      </c>
      <c r="R150" s="8">
        <f>4*(Zone*15-Longitude)</f>
        <v>4</v>
      </c>
      <c r="S150" s="8">
        <f>EoT+Longitude_Correction</f>
        <v>1.014538907709968</v>
      </c>
    </row>
    <row r="151" spans="1:19" x14ac:dyDescent="0.2">
      <c r="A151" s="5">
        <f t="shared" si="11"/>
        <v>45803</v>
      </c>
      <c r="B151" s="2">
        <f t="shared" si="8"/>
        <v>2025</v>
      </c>
      <c r="C151" s="2">
        <f t="shared" si="9"/>
        <v>5</v>
      </c>
      <c r="D151" s="2">
        <f t="shared" si="10"/>
        <v>26</v>
      </c>
      <c r="E151" s="2">
        <v>2025</v>
      </c>
      <c r="F151" s="2">
        <f>IF(Month&lt;= 2, Month + 12,Month)</f>
        <v>5</v>
      </c>
      <c r="G151" s="2">
        <f>12-Zone</f>
        <v>10</v>
      </c>
      <c r="H151" s="2">
        <f>INT(Year_Corrected / 100)</f>
        <v>20</v>
      </c>
      <c r="I151" s="2">
        <f>2 - aaa + INT(aaa/4)</f>
        <v>-13</v>
      </c>
      <c r="J151" s="8">
        <f xml:space="preserve"> bbb + INT(365.25 * Year_Corrected)  + INT(30.6001 * (Month_Corrected + 1))  + Day   + UTC/24 - 730550.5</f>
        <v>9276.9166666666279</v>
      </c>
      <c r="K151" s="8">
        <f>MOD((4 * Days_since_Epoch),1461)</f>
        <v>582.66666666651145</v>
      </c>
      <c r="L151" s="8">
        <f>0.004301 * Days_since_Leap_Cycle_Start</f>
        <v>2.5060493333326659</v>
      </c>
      <c r="M151" s="8">
        <f>7.3529*SIN(Phase_with_Leap_Cycle+6.2085)</f>
        <v>4.7941432726178803</v>
      </c>
      <c r="N151" s="8">
        <f>9.9269*SIN(2*Phase_with_Leap_Cycle+0.3704)</f>
        <v>-7.7802430909023599</v>
      </c>
      <c r="O151" s="8">
        <f>0.3337*SIN(3*Phase_with_Leap_Cycle+0.3042)</f>
        <v>0.33353304933046807</v>
      </c>
      <c r="P151" s="8">
        <f>0.2317*SIN(4*Phase_with_Leap_Cycle+0.7158)</f>
        <v>-0.22417382805535882</v>
      </c>
      <c r="Q151" s="8">
        <f>EoT_1+EoT_2+EoT_3+EoT_4</f>
        <v>-2.8767405970093702</v>
      </c>
      <c r="R151" s="8">
        <f>4*(Zone*15-Longitude)</f>
        <v>4</v>
      </c>
      <c r="S151" s="8">
        <f>EoT+Longitude_Correction</f>
        <v>1.1232594029906298</v>
      </c>
    </row>
    <row r="152" spans="1:19" x14ac:dyDescent="0.2">
      <c r="A152" s="5">
        <f t="shared" si="11"/>
        <v>45804</v>
      </c>
      <c r="B152" s="2">
        <f t="shared" si="8"/>
        <v>2025</v>
      </c>
      <c r="C152" s="2">
        <f t="shared" si="9"/>
        <v>5</v>
      </c>
      <c r="D152" s="2">
        <f t="shared" si="10"/>
        <v>27</v>
      </c>
      <c r="E152" s="2">
        <v>2025</v>
      </c>
      <c r="F152" s="2">
        <f>IF(Month&lt;= 2, Month + 12,Month)</f>
        <v>5</v>
      </c>
      <c r="G152" s="2">
        <f>12-Zone</f>
        <v>10</v>
      </c>
      <c r="H152" s="2">
        <f>INT(Year_Corrected / 100)</f>
        <v>20</v>
      </c>
      <c r="I152" s="2">
        <f>2 - aaa + INT(aaa/4)</f>
        <v>-13</v>
      </c>
      <c r="J152" s="8">
        <f xml:space="preserve"> bbb + INT(365.25 * Year_Corrected)  + INT(30.6001 * (Month_Corrected + 1))  + Day   + UTC/24 - 730550.5</f>
        <v>9277.9166666666279</v>
      </c>
      <c r="K152" s="8">
        <f>MOD((4 * Days_since_Epoch),1461)</f>
        <v>586.66666666651145</v>
      </c>
      <c r="L152" s="8">
        <f>0.004301 * Days_since_Leap_Cycle_Start</f>
        <v>2.5232533333326659</v>
      </c>
      <c r="M152" s="8">
        <f>7.3529*SIN(Phase_with_Leap_Cycle+6.2085)</f>
        <v>4.6975251561061651</v>
      </c>
      <c r="N152" s="8">
        <f>9.9269*SIN(2*Phase_with_Leap_Cycle+0.3704)</f>
        <v>-7.5635435419379844</v>
      </c>
      <c r="O152" s="8">
        <f>0.3337*SIN(3*Phase_with_Leap_Cycle+0.3042)</f>
        <v>0.33363340652209555</v>
      </c>
      <c r="P152" s="8">
        <f>0.2317*SIN(4*Phase_with_Leap_Cycle+0.7158)</f>
        <v>-0.22767092359916771</v>
      </c>
      <c r="Q152" s="8">
        <f>EoT_1+EoT_2+EoT_3+EoT_4</f>
        <v>-2.7600559029088916</v>
      </c>
      <c r="R152" s="8">
        <f>4*(Zone*15-Longitude)</f>
        <v>4</v>
      </c>
      <c r="S152" s="8">
        <f>EoT+Longitude_Correction</f>
        <v>1.2399440970911084</v>
      </c>
    </row>
    <row r="153" spans="1:19" x14ac:dyDescent="0.2">
      <c r="A153" s="5">
        <f t="shared" si="11"/>
        <v>45805</v>
      </c>
      <c r="B153" s="2">
        <f t="shared" si="8"/>
        <v>2025</v>
      </c>
      <c r="C153" s="2">
        <f t="shared" si="9"/>
        <v>5</v>
      </c>
      <c r="D153" s="2">
        <f t="shared" si="10"/>
        <v>28</v>
      </c>
      <c r="E153" s="2">
        <v>2025</v>
      </c>
      <c r="F153" s="2">
        <f>IF(Month&lt;= 2, Month + 12,Month)</f>
        <v>5</v>
      </c>
      <c r="G153" s="2">
        <f>12-Zone</f>
        <v>10</v>
      </c>
      <c r="H153" s="2">
        <f>INT(Year_Corrected / 100)</f>
        <v>20</v>
      </c>
      <c r="I153" s="2">
        <f>2 - aaa + INT(aaa/4)</f>
        <v>-13</v>
      </c>
      <c r="J153" s="8">
        <f xml:space="preserve"> bbb + INT(365.25 * Year_Corrected)  + INT(30.6001 * (Month_Corrected + 1))  + Day   + UTC/24 - 730550.5</f>
        <v>9278.9166666666279</v>
      </c>
      <c r="K153" s="8">
        <f>MOD((4 * Days_since_Epoch),1461)</f>
        <v>590.66666666651145</v>
      </c>
      <c r="L153" s="8">
        <f>0.004301 * Days_since_Leap_Cycle_Start</f>
        <v>2.5404573333326659</v>
      </c>
      <c r="M153" s="8">
        <f>7.3529*SIN(Phase_with_Leap_Cycle+6.2085)</f>
        <v>4.5995167115903168</v>
      </c>
      <c r="N153" s="8">
        <f>9.9269*SIN(2*Phase_with_Leap_Cycle+0.3704)</f>
        <v>-7.3378903180441348</v>
      </c>
      <c r="O153" s="8">
        <f>0.3337*SIN(3*Phase_with_Leap_Cycle+0.3042)</f>
        <v>0.3328452287973076</v>
      </c>
      <c r="P153" s="8">
        <f>0.2317*SIN(4*Phase_with_Leap_Cycle+0.7158)</f>
        <v>-0.23009027660540182</v>
      </c>
      <c r="Q153" s="8">
        <f>EoT_1+EoT_2+EoT_3+EoT_4</f>
        <v>-2.6356186542619122</v>
      </c>
      <c r="R153" s="8">
        <f>4*(Zone*15-Longitude)</f>
        <v>4</v>
      </c>
      <c r="S153" s="8">
        <f>EoT+Longitude_Correction</f>
        <v>1.3643813457380878</v>
      </c>
    </row>
    <row r="154" spans="1:19" x14ac:dyDescent="0.2">
      <c r="A154" s="5">
        <f t="shared" si="11"/>
        <v>45806</v>
      </c>
      <c r="B154" s="2">
        <f t="shared" si="8"/>
        <v>2025</v>
      </c>
      <c r="C154" s="2">
        <f t="shared" si="9"/>
        <v>5</v>
      </c>
      <c r="D154" s="2">
        <f t="shared" si="10"/>
        <v>29</v>
      </c>
      <c r="E154" s="2">
        <v>2025</v>
      </c>
      <c r="F154" s="2">
        <f>IF(Month&lt;= 2, Month + 12,Month)</f>
        <v>5</v>
      </c>
      <c r="G154" s="2">
        <f>12-Zone</f>
        <v>10</v>
      </c>
      <c r="H154" s="2">
        <f>INT(Year_Corrected / 100)</f>
        <v>20</v>
      </c>
      <c r="I154" s="2">
        <f>2 - aaa + INT(aaa/4)</f>
        <v>-13</v>
      </c>
      <c r="J154" s="8">
        <f xml:space="preserve"> bbb + INT(365.25 * Year_Corrected)  + INT(30.6001 * (Month_Corrected + 1))  + Day   + UTC/24 - 730550.5</f>
        <v>9279.9166666666279</v>
      </c>
      <c r="K154" s="8">
        <f>MOD((4 * Days_since_Epoch),1461)</f>
        <v>594.66666666651145</v>
      </c>
      <c r="L154" s="8">
        <f>0.004301 * Days_since_Leap_Cycle_Start</f>
        <v>2.5576613333326659</v>
      </c>
      <c r="M154" s="8">
        <f>7.3529*SIN(Phase_with_Leap_Cycle+6.2085)</f>
        <v>4.5001469466606157</v>
      </c>
      <c r="N154" s="8">
        <f>9.9269*SIN(2*Phase_with_Leap_Cycle+0.3704)</f>
        <v>-7.1035505460777326</v>
      </c>
      <c r="O154" s="8">
        <f>0.3337*SIN(3*Phase_with_Leap_Cycle+0.3042)</f>
        <v>0.33117061523675712</v>
      </c>
      <c r="P154" s="8">
        <f>0.2317*SIN(4*Phase_with_Leap_Cycle+0.7158)</f>
        <v>-0.23142043440541546</v>
      </c>
      <c r="Q154" s="8">
        <f>EoT_1+EoT_2+EoT_3+EoT_4</f>
        <v>-2.5036534185857753</v>
      </c>
      <c r="R154" s="8">
        <f>4*(Zone*15-Longitude)</f>
        <v>4</v>
      </c>
      <c r="S154" s="8">
        <f>EoT+Longitude_Correction</f>
        <v>1.4963465814142247</v>
      </c>
    </row>
    <row r="155" spans="1:19" x14ac:dyDescent="0.2">
      <c r="A155" s="5">
        <f t="shared" si="11"/>
        <v>45807</v>
      </c>
      <c r="B155" s="2">
        <f t="shared" si="8"/>
        <v>2025</v>
      </c>
      <c r="C155" s="2">
        <f t="shared" si="9"/>
        <v>5</v>
      </c>
      <c r="D155" s="2">
        <f t="shared" si="10"/>
        <v>30</v>
      </c>
      <c r="E155" s="2">
        <v>2025</v>
      </c>
      <c r="F155" s="2">
        <f>IF(Month&lt;= 2, Month + 12,Month)</f>
        <v>5</v>
      </c>
      <c r="G155" s="2">
        <f>12-Zone</f>
        <v>10</v>
      </c>
      <c r="H155" s="2">
        <f>INT(Year_Corrected / 100)</f>
        <v>20</v>
      </c>
      <c r="I155" s="2">
        <f>2 - aaa + INT(aaa/4)</f>
        <v>-13</v>
      </c>
      <c r="J155" s="8">
        <f xml:space="preserve"> bbb + INT(365.25 * Year_Corrected)  + INT(30.6001 * (Month_Corrected + 1))  + Day   + UTC/24 - 730550.5</f>
        <v>9280.9166666666279</v>
      </c>
      <c r="K155" s="8">
        <f>MOD((4 * Days_since_Epoch),1461)</f>
        <v>598.66666666651145</v>
      </c>
      <c r="L155" s="8">
        <f>0.004301 * Days_since_Leap_Cycle_Start</f>
        <v>2.5748653333326659</v>
      </c>
      <c r="M155" s="8">
        <f>7.3529*SIN(Phase_with_Leap_Cycle+6.2085)</f>
        <v>4.3994452718177604</v>
      </c>
      <c r="N155" s="8">
        <f>9.9269*SIN(2*Phase_with_Leap_Cycle+0.3704)</f>
        <v>-6.8608016359762756</v>
      </c>
      <c r="O155" s="8">
        <f>0.3337*SIN(3*Phase_with_Leap_Cycle+0.3042)</f>
        <v>0.32861402568346632</v>
      </c>
      <c r="P155" s="8">
        <f>0.2317*SIN(4*Phase_with_Leap_Cycle+0.7158)</f>
        <v>-0.23165510033374037</v>
      </c>
      <c r="Q155" s="8">
        <f>EoT_1+EoT_2+EoT_3+EoT_4</f>
        <v>-2.3643974388087892</v>
      </c>
      <c r="R155" s="8">
        <f>4*(Zone*15-Longitude)</f>
        <v>4</v>
      </c>
      <c r="S155" s="8">
        <f>EoT+Longitude_Correction</f>
        <v>1.6356025611912108</v>
      </c>
    </row>
    <row r="156" spans="1:19" x14ac:dyDescent="0.2">
      <c r="A156" s="5">
        <f t="shared" si="11"/>
        <v>45808</v>
      </c>
      <c r="B156" s="2">
        <f t="shared" si="8"/>
        <v>2025</v>
      </c>
      <c r="C156" s="2">
        <f t="shared" si="9"/>
        <v>5</v>
      </c>
      <c r="D156" s="2">
        <f t="shared" si="10"/>
        <v>31</v>
      </c>
      <c r="E156" s="2">
        <v>2025</v>
      </c>
      <c r="F156" s="2">
        <f>IF(Month&lt;= 2, Month + 12,Month)</f>
        <v>5</v>
      </c>
      <c r="G156" s="2">
        <f>12-Zone</f>
        <v>10</v>
      </c>
      <c r="H156" s="2">
        <f>INT(Year_Corrected / 100)</f>
        <v>20</v>
      </c>
      <c r="I156" s="2">
        <f>2 - aaa + INT(aaa/4)</f>
        <v>-13</v>
      </c>
      <c r="J156" s="8">
        <f xml:space="preserve"> bbb + INT(365.25 * Year_Corrected)  + INT(30.6001 * (Month_Corrected + 1))  + Day   + UTC/24 - 730550.5</f>
        <v>9281.9166666666279</v>
      </c>
      <c r="K156" s="8">
        <f>MOD((4 * Days_since_Epoch),1461)</f>
        <v>602.66666666651145</v>
      </c>
      <c r="L156" s="8">
        <f>0.004301 * Days_since_Leap_Cycle_Start</f>
        <v>2.5920693333326659</v>
      </c>
      <c r="M156" s="8">
        <f>7.3529*SIN(Phase_with_Leap_Cycle+6.2085)</f>
        <v>4.2974414917682822</v>
      </c>
      <c r="N156" s="8">
        <f>9.9269*SIN(2*Phase_with_Leap_Cycle+0.3704)</f>
        <v>-6.6099309523617134</v>
      </c>
      <c r="O156" s="8">
        <f>0.3337*SIN(3*Phase_with_Leap_Cycle+0.3042)</f>
        <v>0.3251822688653403</v>
      </c>
      <c r="P156" s="8">
        <f>0.2317*SIN(4*Phase_with_Leap_Cycle+0.7158)</f>
        <v>-0.2307931635350724</v>
      </c>
      <c r="Q156" s="8">
        <f>EoT_1+EoT_2+EoT_3+EoT_4</f>
        <v>-2.2181003552631635</v>
      </c>
      <c r="R156" s="8">
        <f>4*(Zone*15-Longitude)</f>
        <v>4</v>
      </c>
      <c r="S156" s="8">
        <f>EoT+Longitude_Correction</f>
        <v>1.7818996447368365</v>
      </c>
    </row>
    <row r="157" spans="1:19" x14ac:dyDescent="0.2">
      <c r="A157" s="5">
        <f t="shared" si="11"/>
        <v>45809</v>
      </c>
      <c r="B157" s="2">
        <f t="shared" si="8"/>
        <v>2025</v>
      </c>
      <c r="C157" s="2">
        <f t="shared" si="9"/>
        <v>6</v>
      </c>
      <c r="D157" s="2">
        <f t="shared" si="10"/>
        <v>1</v>
      </c>
      <c r="E157" s="2">
        <v>2025</v>
      </c>
      <c r="F157" s="2">
        <f>IF(Month&lt;= 2, Month + 12,Month)</f>
        <v>6</v>
      </c>
      <c r="G157" s="2">
        <f>12-Zone</f>
        <v>10</v>
      </c>
      <c r="H157" s="2">
        <f>INT(Year_Corrected / 100)</f>
        <v>20</v>
      </c>
      <c r="I157" s="2">
        <f>2 - aaa + INT(aaa/4)</f>
        <v>-13</v>
      </c>
      <c r="J157" s="8">
        <f xml:space="preserve"> bbb + INT(365.25 * Year_Corrected)  + INT(30.6001 * (Month_Corrected + 1))  + Day   + UTC/24 - 730550.5</f>
        <v>9282.9166666666279</v>
      </c>
      <c r="K157" s="8">
        <f>MOD((4 * Days_since_Epoch),1461)</f>
        <v>606.66666666651145</v>
      </c>
      <c r="L157" s="8">
        <f>0.004301 * Days_since_Leap_Cycle_Start</f>
        <v>2.6092733333326659</v>
      </c>
      <c r="M157" s="8">
        <f>7.3529*SIN(Phase_with_Leap_Cycle+6.2085)</f>
        <v>4.1941657966031691</v>
      </c>
      <c r="N157" s="8">
        <f>9.9269*SIN(2*Phase_with_Leap_Cycle+0.3704)</f>
        <v>-6.3512354743600286</v>
      </c>
      <c r="O157" s="8">
        <f>0.3337*SIN(3*Phase_with_Leap_Cycle+0.3042)</f>
        <v>0.3208844842621133</v>
      </c>
      <c r="P157" s="8">
        <f>0.2317*SIN(4*Phase_with_Leap_Cycle+0.7158)</f>
        <v>-0.22883870422280883</v>
      </c>
      <c r="Q157" s="8">
        <f>EoT_1+EoT_2+EoT_3+EoT_4</f>
        <v>-2.065023897717555</v>
      </c>
      <c r="R157" s="8">
        <f>4*(Zone*15-Longitude)</f>
        <v>4</v>
      </c>
      <c r="S157" s="8">
        <f>EoT+Longitude_Correction</f>
        <v>1.934976102282445</v>
      </c>
    </row>
    <row r="158" spans="1:19" x14ac:dyDescent="0.2">
      <c r="A158" s="5">
        <f t="shared" si="11"/>
        <v>45810</v>
      </c>
      <c r="B158" s="2">
        <f t="shared" si="8"/>
        <v>2025</v>
      </c>
      <c r="C158" s="2">
        <f t="shared" si="9"/>
        <v>6</v>
      </c>
      <c r="D158" s="2">
        <f t="shared" si="10"/>
        <v>2</v>
      </c>
      <c r="E158" s="2">
        <v>2025</v>
      </c>
      <c r="F158" s="2">
        <f>IF(Month&lt;= 2, Month + 12,Month)</f>
        <v>6</v>
      </c>
      <c r="G158" s="2">
        <f>12-Zone</f>
        <v>10</v>
      </c>
      <c r="H158" s="2">
        <f>INT(Year_Corrected / 100)</f>
        <v>20</v>
      </c>
      <c r="I158" s="2">
        <f>2 - aaa + INT(aaa/4)</f>
        <v>-13</v>
      </c>
      <c r="J158" s="8">
        <f xml:space="preserve"> bbb + INT(365.25 * Year_Corrected)  + INT(30.6001 * (Month_Corrected + 1))  + Day   + UTC/24 - 730550.5</f>
        <v>9283.9166666666279</v>
      </c>
      <c r="K158" s="8">
        <f>MOD((4 * Days_since_Epoch),1461)</f>
        <v>610.66666666651145</v>
      </c>
      <c r="L158" s="8">
        <f>0.004301 * Days_since_Leap_Cycle_Start</f>
        <v>2.6264773333326659</v>
      </c>
      <c r="M158" s="8">
        <f>7.3529*SIN(Phase_with_Leap_Cycle+6.2085)</f>
        <v>4.0896487528625265</v>
      </c>
      <c r="N158" s="8">
        <f>9.9269*SIN(2*Phase_with_Leap_Cycle+0.3704)</f>
        <v>-6.0850214440392296</v>
      </c>
      <c r="O158" s="8">
        <f>0.3337*SIN(3*Phase_with_Leap_Cycle+0.3042)</f>
        <v>0.31573211776501947</v>
      </c>
      <c r="P158" s="8">
        <f>0.2317*SIN(4*Phase_with_Leap_Cycle+0.7158)</f>
        <v>-0.22580097436424293</v>
      </c>
      <c r="Q158" s="8">
        <f>EoT_1+EoT_2+EoT_3+EoT_4</f>
        <v>-1.9054415477759266</v>
      </c>
      <c r="R158" s="8">
        <f>4*(Zone*15-Longitude)</f>
        <v>4</v>
      </c>
      <c r="S158" s="8">
        <f>EoT+Longitude_Correction</f>
        <v>2.0945584522240734</v>
      </c>
    </row>
    <row r="159" spans="1:19" x14ac:dyDescent="0.2">
      <c r="A159" s="5">
        <f t="shared" si="11"/>
        <v>45811</v>
      </c>
      <c r="B159" s="2">
        <f t="shared" si="8"/>
        <v>2025</v>
      </c>
      <c r="C159" s="2">
        <f t="shared" si="9"/>
        <v>6</v>
      </c>
      <c r="D159" s="2">
        <f t="shared" si="10"/>
        <v>3</v>
      </c>
      <c r="E159" s="2">
        <v>2025</v>
      </c>
      <c r="F159" s="2">
        <f>IF(Month&lt;= 2, Month + 12,Month)</f>
        <v>6</v>
      </c>
      <c r="G159" s="2">
        <f>12-Zone</f>
        <v>10</v>
      </c>
      <c r="H159" s="2">
        <f>INT(Year_Corrected / 100)</f>
        <v>20</v>
      </c>
      <c r="I159" s="2">
        <f>2 - aaa + INT(aaa/4)</f>
        <v>-13</v>
      </c>
      <c r="J159" s="8">
        <f xml:space="preserve"> bbb + INT(365.25 * Year_Corrected)  + INT(30.6001 * (Month_Corrected + 1))  + Day   + UTC/24 - 730550.5</f>
        <v>9284.9166666666279</v>
      </c>
      <c r="K159" s="8">
        <f>MOD((4 * Days_since_Epoch),1461)</f>
        <v>614.66666666651145</v>
      </c>
      <c r="L159" s="8">
        <f>0.004301 * Days_since_Leap_Cycle_Start</f>
        <v>2.6436813333326659</v>
      </c>
      <c r="M159" s="8">
        <f>7.3529*SIN(Phase_with_Leap_Cycle+6.2085)</f>
        <v>3.9839212944888232</v>
      </c>
      <c r="N159" s="8">
        <f>9.9269*SIN(2*Phase_with_Leap_Cycle+0.3704)</f>
        <v>-5.8116040038819303</v>
      </c>
      <c r="O159" s="8">
        <f>0.3337*SIN(3*Phase_with_Leap_Cycle+0.3042)</f>
        <v>0.30973889119401266</v>
      </c>
      <c r="P159" s="8">
        <f>0.2317*SIN(4*Phase_with_Leap_Cycle+0.7158)</f>
        <v>-0.22169435388384853</v>
      </c>
      <c r="Q159" s="8">
        <f>EoT_1+EoT_2+EoT_3+EoT_4</f>
        <v>-1.739638172082943</v>
      </c>
      <c r="R159" s="8">
        <f>4*(Zone*15-Longitude)</f>
        <v>4</v>
      </c>
      <c r="S159" s="8">
        <f>EoT+Longitude_Correction</f>
        <v>2.2603618279170572</v>
      </c>
    </row>
    <row r="160" spans="1:19" x14ac:dyDescent="0.2">
      <c r="A160" s="5">
        <f t="shared" si="11"/>
        <v>45812</v>
      </c>
      <c r="B160" s="2">
        <f t="shared" si="8"/>
        <v>2025</v>
      </c>
      <c r="C160" s="2">
        <f t="shared" si="9"/>
        <v>6</v>
      </c>
      <c r="D160" s="2">
        <f t="shared" si="10"/>
        <v>4</v>
      </c>
      <c r="E160" s="2">
        <v>2025</v>
      </c>
      <c r="F160" s="2">
        <f>IF(Month&lt;= 2, Month + 12,Month)</f>
        <v>6</v>
      </c>
      <c r="G160" s="2">
        <f>12-Zone</f>
        <v>10</v>
      </c>
      <c r="H160" s="2">
        <f>INT(Year_Corrected / 100)</f>
        <v>20</v>
      </c>
      <c r="I160" s="2">
        <f>2 - aaa + INT(aaa/4)</f>
        <v>-13</v>
      </c>
      <c r="J160" s="8">
        <f xml:space="preserve"> bbb + INT(365.25 * Year_Corrected)  + INT(30.6001 * (Month_Corrected + 1))  + Day   + UTC/24 - 730550.5</f>
        <v>9285.9166666666279</v>
      </c>
      <c r="K160" s="8">
        <f>MOD((4 * Days_since_Epoch),1461)</f>
        <v>618.66666666651145</v>
      </c>
      <c r="L160" s="8">
        <f>0.004301 * Days_since_Leap_Cycle_Start</f>
        <v>2.6608853333326659</v>
      </c>
      <c r="M160" s="8">
        <f>7.3529*SIN(Phase_with_Leap_Cycle+6.2085)</f>
        <v>3.8770147136712971</v>
      </c>
      <c r="N160" s="8">
        <f>9.9269*SIN(2*Phase_with_Leap_Cycle+0.3704)</f>
        <v>-5.5313068237216729</v>
      </c>
      <c r="O160" s="8">
        <f>0.3337*SIN(3*Phase_with_Leap_Cycle+0.3042)</f>
        <v>0.30292076575371507</v>
      </c>
      <c r="P160" s="8">
        <f>0.2317*SIN(4*Phase_with_Leap_Cycle+0.7158)</f>
        <v>-0.21653828259197752</v>
      </c>
      <c r="Q160" s="8">
        <f>EoT_1+EoT_2+EoT_3+EoT_4</f>
        <v>-1.5679096268886383</v>
      </c>
      <c r="R160" s="8">
        <f>4*(Zone*15-Longitude)</f>
        <v>4</v>
      </c>
      <c r="S160" s="8">
        <f>EoT+Longitude_Correction</f>
        <v>2.4320903731113619</v>
      </c>
    </row>
    <row r="161" spans="1:19" x14ac:dyDescent="0.2">
      <c r="A161" s="5">
        <f t="shared" si="11"/>
        <v>45813</v>
      </c>
      <c r="B161" s="2">
        <f t="shared" si="8"/>
        <v>2025</v>
      </c>
      <c r="C161" s="2">
        <f t="shared" si="9"/>
        <v>6</v>
      </c>
      <c r="D161" s="2">
        <f t="shared" si="10"/>
        <v>5</v>
      </c>
      <c r="E161" s="2">
        <v>2025</v>
      </c>
      <c r="F161" s="2">
        <f>IF(Month&lt;= 2, Month + 12,Month)</f>
        <v>6</v>
      </c>
      <c r="G161" s="2">
        <f>12-Zone</f>
        <v>10</v>
      </c>
      <c r="H161" s="2">
        <f>INT(Year_Corrected / 100)</f>
        <v>20</v>
      </c>
      <c r="I161" s="2">
        <f>2 - aaa + INT(aaa/4)</f>
        <v>-13</v>
      </c>
      <c r="J161" s="8">
        <f xml:space="preserve"> bbb + INT(365.25 * Year_Corrected)  + INT(30.6001 * (Month_Corrected + 1))  + Day   + UTC/24 - 730550.5</f>
        <v>9286.9166666666279</v>
      </c>
      <c r="K161" s="8">
        <f>MOD((4 * Days_since_Epoch),1461)</f>
        <v>622.66666666651145</v>
      </c>
      <c r="L161" s="8">
        <f>0.004301 * Days_since_Leap_Cycle_Start</f>
        <v>2.6780893333326659</v>
      </c>
      <c r="M161" s="8">
        <f>7.3529*SIN(Phase_with_Leap_Cycle+6.2085)</f>
        <v>3.7689606515844387</v>
      </c>
      <c r="N161" s="8">
        <f>9.9269*SIN(2*Phase_with_Leap_Cycle+0.3704)</f>
        <v>-5.2444617175846329</v>
      </c>
      <c r="O161" s="8">
        <f>0.3337*SIN(3*Phase_with_Leap_Cycle+0.3042)</f>
        <v>0.29529589952542157</v>
      </c>
      <c r="P161" s="8">
        <f>0.2317*SIN(4*Phase_with_Leap_Cycle+0.7158)</f>
        <v>-0.21035716816120467</v>
      </c>
      <c r="Q161" s="8">
        <f>EoT_1+EoT_2+EoT_3+EoT_4</f>
        <v>-1.3905623346359772</v>
      </c>
      <c r="R161" s="8">
        <f>4*(Zone*15-Longitude)</f>
        <v>4</v>
      </c>
      <c r="S161" s="8">
        <f>EoT+Longitude_Correction</f>
        <v>2.6094376653640228</v>
      </c>
    </row>
    <row r="162" spans="1:19" x14ac:dyDescent="0.2">
      <c r="A162" s="5">
        <f t="shared" si="11"/>
        <v>45814</v>
      </c>
      <c r="B162" s="2">
        <f t="shared" si="8"/>
        <v>2025</v>
      </c>
      <c r="C162" s="2">
        <f t="shared" si="9"/>
        <v>6</v>
      </c>
      <c r="D162" s="2">
        <f t="shared" si="10"/>
        <v>6</v>
      </c>
      <c r="E162" s="2">
        <v>2025</v>
      </c>
      <c r="F162" s="2">
        <f>IF(Month&lt;= 2, Month + 12,Month)</f>
        <v>6</v>
      </c>
      <c r="G162" s="2">
        <f>12-Zone</f>
        <v>10</v>
      </c>
      <c r="H162" s="2">
        <f>INT(Year_Corrected / 100)</f>
        <v>20</v>
      </c>
      <c r="I162" s="2">
        <f>2 - aaa + INT(aaa/4)</f>
        <v>-13</v>
      </c>
      <c r="J162" s="8">
        <f xml:space="preserve"> bbb + INT(365.25 * Year_Corrected)  + INT(30.6001 * (Month_Corrected + 1))  + Day   + UTC/24 - 730550.5</f>
        <v>9287.9166666666279</v>
      </c>
      <c r="K162" s="8">
        <f>MOD((4 * Days_since_Epoch),1461)</f>
        <v>626.66666666651145</v>
      </c>
      <c r="L162" s="8">
        <f>0.004301 * Days_since_Leap_Cycle_Start</f>
        <v>2.6952933333326659</v>
      </c>
      <c r="M162" s="8">
        <f>7.3529*SIN(Phase_with_Leap_Cycle+6.2085)</f>
        <v>3.6597910890231304</v>
      </c>
      <c r="N162" s="8">
        <f>9.9269*SIN(2*Phase_with_Leap_Cycle+0.3704)</f>
        <v>-4.9514082508902764</v>
      </c>
      <c r="O162" s="8">
        <f>0.3337*SIN(3*Phase_with_Leap_Cycle+0.3042)</f>
        <v>0.28688459910836417</v>
      </c>
      <c r="P162" s="8">
        <f>0.2317*SIN(4*Phase_with_Leap_Cycle+0.7158)</f>
        <v>-0.20318027058593924</v>
      </c>
      <c r="Q162" s="8">
        <f>EoT_1+EoT_2+EoT_3+EoT_4</f>
        <v>-1.2079128333447211</v>
      </c>
      <c r="R162" s="8">
        <f>4*(Zone*15-Longitude)</f>
        <v>4</v>
      </c>
      <c r="S162" s="8">
        <f>EoT+Longitude_Correction</f>
        <v>2.7920871666552789</v>
      </c>
    </row>
    <row r="163" spans="1:19" x14ac:dyDescent="0.2">
      <c r="A163" s="5">
        <f t="shared" si="11"/>
        <v>45815</v>
      </c>
      <c r="B163" s="2">
        <f t="shared" si="8"/>
        <v>2025</v>
      </c>
      <c r="C163" s="2">
        <f t="shared" si="9"/>
        <v>6</v>
      </c>
      <c r="D163" s="2">
        <f t="shared" si="10"/>
        <v>7</v>
      </c>
      <c r="E163" s="2">
        <v>2025</v>
      </c>
      <c r="F163" s="2">
        <f>IF(Month&lt;= 2, Month + 12,Month)</f>
        <v>6</v>
      </c>
      <c r="G163" s="2">
        <f>12-Zone</f>
        <v>10</v>
      </c>
      <c r="H163" s="2">
        <f>INT(Year_Corrected / 100)</f>
        <v>20</v>
      </c>
      <c r="I163" s="2">
        <f>2 - aaa + INT(aaa/4)</f>
        <v>-13</v>
      </c>
      <c r="J163" s="8">
        <f xml:space="preserve"> bbb + INT(365.25 * Year_Corrected)  + INT(30.6001 * (Month_Corrected + 1))  + Day   + UTC/24 - 730550.5</f>
        <v>9288.9166666666279</v>
      </c>
      <c r="K163" s="8">
        <f>MOD((4 * Days_since_Epoch),1461)</f>
        <v>630.66666666651145</v>
      </c>
      <c r="L163" s="8">
        <f>0.004301 * Days_since_Leap_Cycle_Start</f>
        <v>2.7124973333326658</v>
      </c>
      <c r="M163" s="8">
        <f>7.3529*SIN(Phase_with_Leap_Cycle+6.2085)</f>
        <v>3.5495383369372737</v>
      </c>
      <c r="N163" s="8">
        <f>9.9269*SIN(2*Phase_with_Leap_Cycle+0.3704)</f>
        <v>-4.6524933384759652</v>
      </c>
      <c r="O163" s="8">
        <f>0.3337*SIN(3*Phase_with_Leap_Cycle+0.3042)</f>
        <v>0.2777092655390308</v>
      </c>
      <c r="P163" s="8">
        <f>0.2317*SIN(4*Phase_with_Leap_Cycle+0.7158)</f>
        <v>-0.19504156367224487</v>
      </c>
      <c r="Q163" s="8">
        <f>EoT_1+EoT_2+EoT_3+EoT_4</f>
        <v>-1.0202872996719057</v>
      </c>
      <c r="R163" s="8">
        <f>4*(Zone*15-Longitude)</f>
        <v>4</v>
      </c>
      <c r="S163" s="8">
        <f>EoT+Longitude_Correction</f>
        <v>2.9797127003280943</v>
      </c>
    </row>
    <row r="164" spans="1:19" x14ac:dyDescent="0.2">
      <c r="A164" s="5">
        <f t="shared" si="11"/>
        <v>45816</v>
      </c>
      <c r="B164" s="2">
        <f t="shared" si="8"/>
        <v>2025</v>
      </c>
      <c r="C164" s="2">
        <f t="shared" si="9"/>
        <v>6</v>
      </c>
      <c r="D164" s="2">
        <f t="shared" si="10"/>
        <v>8</v>
      </c>
      <c r="E164" s="2">
        <v>2025</v>
      </c>
      <c r="F164" s="2">
        <f>IF(Month&lt;= 2, Month + 12,Month)</f>
        <v>6</v>
      </c>
      <c r="G164" s="2">
        <f>12-Zone</f>
        <v>10</v>
      </c>
      <c r="H164" s="2">
        <f>INT(Year_Corrected / 100)</f>
        <v>20</v>
      </c>
      <c r="I164" s="2">
        <f>2 - aaa + INT(aaa/4)</f>
        <v>-13</v>
      </c>
      <c r="J164" s="8">
        <f xml:space="preserve"> bbb + INT(365.25 * Year_Corrected)  + INT(30.6001 * (Month_Corrected + 1))  + Day   + UTC/24 - 730550.5</f>
        <v>9289.9166666666279</v>
      </c>
      <c r="K164" s="8">
        <f>MOD((4 * Days_since_Epoch),1461)</f>
        <v>634.66666666651145</v>
      </c>
      <c r="L164" s="8">
        <f>0.004301 * Days_since_Leap_Cycle_Start</f>
        <v>2.7297013333326658</v>
      </c>
      <c r="M164" s="8">
        <f>7.3529*SIN(Phase_with_Leap_Cycle+6.2085)</f>
        <v>3.4382350268687487</v>
      </c>
      <c r="N164" s="8">
        <f>9.9269*SIN(2*Phase_with_Leap_Cycle+0.3704)</f>
        <v>-4.3480708339213718</v>
      </c>
      <c r="O164" s="8">
        <f>0.3337*SIN(3*Phase_with_Leap_Cycle+0.3042)</f>
        <v>0.2677943346325613</v>
      </c>
      <c r="P164" s="8">
        <f>0.2317*SIN(4*Phase_with_Leap_Cycle+0.7158)</f>
        <v>-0.18597957421354375</v>
      </c>
      <c r="Q164" s="8">
        <f>EoT_1+EoT_2+EoT_3+EoT_4</f>
        <v>-0.82802104663360554</v>
      </c>
      <c r="R164" s="8">
        <f>4*(Zone*15-Longitude)</f>
        <v>4</v>
      </c>
      <c r="S164" s="8">
        <f>EoT+Longitude_Correction</f>
        <v>3.1719789533663945</v>
      </c>
    </row>
    <row r="165" spans="1:19" x14ac:dyDescent="0.2">
      <c r="A165" s="5">
        <f t="shared" si="11"/>
        <v>45817</v>
      </c>
      <c r="B165" s="2">
        <f t="shared" si="8"/>
        <v>2025</v>
      </c>
      <c r="C165" s="2">
        <f t="shared" si="9"/>
        <v>6</v>
      </c>
      <c r="D165" s="2">
        <f t="shared" si="10"/>
        <v>9</v>
      </c>
      <c r="E165" s="2">
        <v>2025</v>
      </c>
      <c r="F165" s="2">
        <f>IF(Month&lt;= 2, Month + 12,Month)</f>
        <v>6</v>
      </c>
      <c r="G165" s="2">
        <f>12-Zone</f>
        <v>10</v>
      </c>
      <c r="H165" s="2">
        <f>INT(Year_Corrected / 100)</f>
        <v>20</v>
      </c>
      <c r="I165" s="2">
        <f>2 - aaa + INT(aaa/4)</f>
        <v>-13</v>
      </c>
      <c r="J165" s="8">
        <f xml:space="preserve"> bbb + INT(365.25 * Year_Corrected)  + INT(30.6001 * (Month_Corrected + 1))  + Day   + UTC/24 - 730550.5</f>
        <v>9290.9166666666279</v>
      </c>
      <c r="K165" s="8">
        <f>MOD((4 * Days_since_Epoch),1461)</f>
        <v>638.66666666651145</v>
      </c>
      <c r="L165" s="8">
        <f>0.004301 * Days_since_Leap_Cycle_Start</f>
        <v>2.7469053333326658</v>
      </c>
      <c r="M165" s="8">
        <f>7.3529*SIN(Phase_with_Leap_Cycle+6.2085)</f>
        <v>3.3259141012933791</v>
      </c>
      <c r="N165" s="8">
        <f>9.9269*SIN(2*Phase_with_Leap_Cycle+0.3704)</f>
        <v>-4.0385011106588564</v>
      </c>
      <c r="O165" s="8">
        <f>0.3337*SIN(3*Phase_with_Leap_Cycle+0.3042)</f>
        <v>0.25716621190510541</v>
      </c>
      <c r="P165" s="8">
        <f>0.2317*SIN(4*Phase_with_Leap_Cycle+0.7158)</f>
        <v>-0.17603719961351083</v>
      </c>
      <c r="Q165" s="8">
        <f>EoT_1+EoT_2+EoT_3+EoT_4</f>
        <v>-0.63145799707388273</v>
      </c>
      <c r="R165" s="8">
        <f>4*(Zone*15-Longitude)</f>
        <v>4</v>
      </c>
      <c r="S165" s="8">
        <f>EoT+Longitude_Correction</f>
        <v>3.3685420029261173</v>
      </c>
    </row>
    <row r="166" spans="1:19" x14ac:dyDescent="0.2">
      <c r="A166" s="5">
        <f t="shared" si="11"/>
        <v>45818</v>
      </c>
      <c r="B166" s="2">
        <f t="shared" si="8"/>
        <v>2025</v>
      </c>
      <c r="C166" s="2">
        <f t="shared" si="9"/>
        <v>6</v>
      </c>
      <c r="D166" s="2">
        <f t="shared" si="10"/>
        <v>10</v>
      </c>
      <c r="E166" s="2">
        <v>2025</v>
      </c>
      <c r="F166" s="2">
        <f>IF(Month&lt;= 2, Month + 12,Month)</f>
        <v>6</v>
      </c>
      <c r="G166" s="2">
        <f>12-Zone</f>
        <v>10</v>
      </c>
      <c r="H166" s="2">
        <f>INT(Year_Corrected / 100)</f>
        <v>20</v>
      </c>
      <c r="I166" s="2">
        <f>2 - aaa + INT(aaa/4)</f>
        <v>-13</v>
      </c>
      <c r="J166" s="8">
        <f xml:space="preserve"> bbb + INT(365.25 * Year_Corrected)  + INT(30.6001 * (Month_Corrected + 1))  + Day   + UTC/24 - 730550.5</f>
        <v>9291.9166666666279</v>
      </c>
      <c r="K166" s="8">
        <f>MOD((4 * Days_since_Epoch),1461)</f>
        <v>642.66666666651145</v>
      </c>
      <c r="L166" s="8">
        <f>0.004301 * Days_since_Leap_Cycle_Start</f>
        <v>2.7641093333326658</v>
      </c>
      <c r="M166" s="8">
        <f>7.3529*SIN(Phase_with_Leap_Cycle+6.2085)</f>
        <v>3.2126088038709715</v>
      </c>
      <c r="N166" s="8">
        <f>9.9269*SIN(2*Phase_with_Leap_Cycle+0.3704)</f>
        <v>-3.7241506353656737</v>
      </c>
      <c r="O166" s="8">
        <f>0.3337*SIN(3*Phase_with_Leap_Cycle+0.3042)</f>
        <v>0.24585320225046209</v>
      </c>
      <c r="P166" s="8">
        <f>0.2317*SIN(4*Phase_with_Leap_Cycle+0.7158)</f>
        <v>-0.16526150481949017</v>
      </c>
      <c r="Q166" s="8">
        <f>EoT_1+EoT_2+EoT_3+EoT_4</f>
        <v>-0.43095013406373028</v>
      </c>
      <c r="R166" s="8">
        <f>4*(Zone*15-Longitude)</f>
        <v>4</v>
      </c>
      <c r="S166" s="8">
        <f>EoT+Longitude_Correction</f>
        <v>3.5690498659362699</v>
      </c>
    </row>
    <row r="167" spans="1:19" x14ac:dyDescent="0.2">
      <c r="A167" s="5">
        <f t="shared" si="11"/>
        <v>45819</v>
      </c>
      <c r="B167" s="2">
        <f t="shared" si="8"/>
        <v>2025</v>
      </c>
      <c r="C167" s="2">
        <f t="shared" si="9"/>
        <v>6</v>
      </c>
      <c r="D167" s="2">
        <f t="shared" si="10"/>
        <v>11</v>
      </c>
      <c r="E167" s="2">
        <v>2025</v>
      </c>
      <c r="F167" s="2">
        <f>IF(Month&lt;= 2, Month + 12,Month)</f>
        <v>6</v>
      </c>
      <c r="G167" s="2">
        <f>12-Zone</f>
        <v>10</v>
      </c>
      <c r="H167" s="2">
        <f>INT(Year_Corrected / 100)</f>
        <v>20</v>
      </c>
      <c r="I167" s="2">
        <f>2 - aaa + INT(aaa/4)</f>
        <v>-13</v>
      </c>
      <c r="J167" s="8">
        <f xml:space="preserve"> bbb + INT(365.25 * Year_Corrected)  + INT(30.6001 * (Month_Corrected + 1))  + Day   + UTC/24 - 730550.5</f>
        <v>9292.9166666666279</v>
      </c>
      <c r="K167" s="8">
        <f>MOD((4 * Days_since_Epoch),1461)</f>
        <v>646.66666666651145</v>
      </c>
      <c r="L167" s="8">
        <f>0.004301 * Days_since_Leap_Cycle_Start</f>
        <v>2.7813133333326658</v>
      </c>
      <c r="M167" s="8">
        <f>7.3529*SIN(Phase_with_Leap_Cycle+6.2085)</f>
        <v>3.0983526696062142</v>
      </c>
      <c r="N167" s="8">
        <f>9.9269*SIN(2*Phase_with_Leap_Cycle+0.3704)</f>
        <v>-3.4053915341430487</v>
      </c>
      <c r="O167" s="8">
        <f>0.3337*SIN(3*Phase_with_Leap_Cycle+0.3042)</f>
        <v>0.23388543455827912</v>
      </c>
      <c r="P167" s="8">
        <f>0.2317*SIN(4*Phase_with_Leap_Cycle+0.7158)</f>
        <v>-0.15370349952770407</v>
      </c>
      <c r="Q167" s="8">
        <f>EoT_1+EoT_2+EoT_3+EoT_4</f>
        <v>-0.22685692950625944</v>
      </c>
      <c r="R167" s="8">
        <f>4*(Zone*15-Longitude)</f>
        <v>4</v>
      </c>
      <c r="S167" s="8">
        <f>EoT+Longitude_Correction</f>
        <v>3.7731430704937408</v>
      </c>
    </row>
    <row r="168" spans="1:19" x14ac:dyDescent="0.2">
      <c r="A168" s="5">
        <f t="shared" si="11"/>
        <v>45820</v>
      </c>
      <c r="B168" s="2">
        <f t="shared" si="8"/>
        <v>2025</v>
      </c>
      <c r="C168" s="2">
        <f t="shared" si="9"/>
        <v>6</v>
      </c>
      <c r="D168" s="2">
        <f t="shared" si="10"/>
        <v>12</v>
      </c>
      <c r="E168" s="2">
        <v>2025</v>
      </c>
      <c r="F168" s="2">
        <f>IF(Month&lt;= 2, Month + 12,Month)</f>
        <v>6</v>
      </c>
      <c r="G168" s="2">
        <f>12-Zone</f>
        <v>10</v>
      </c>
      <c r="H168" s="2">
        <f>INT(Year_Corrected / 100)</f>
        <v>20</v>
      </c>
      <c r="I168" s="2">
        <f>2 - aaa + INT(aaa/4)</f>
        <v>-13</v>
      </c>
      <c r="J168" s="8">
        <f xml:space="preserve"> bbb + INT(365.25 * Year_Corrected)  + INT(30.6001 * (Month_Corrected + 1))  + Day   + UTC/24 - 730550.5</f>
        <v>9293.9166666666279</v>
      </c>
      <c r="K168" s="8">
        <f>MOD((4 * Days_since_Epoch),1461)</f>
        <v>650.66666666651145</v>
      </c>
      <c r="L168" s="8">
        <f>0.004301 * Days_since_Leap_Cycle_Start</f>
        <v>2.7985173333326658</v>
      </c>
      <c r="M168" s="8">
        <f>7.3529*SIN(Phase_with_Leap_Cycle+6.2085)</f>
        <v>2.9831795149232407</v>
      </c>
      <c r="N168" s="8">
        <f>9.9269*SIN(2*Phase_with_Leap_Cycle+0.3704)</f>
        <v>-3.082601151995652</v>
      </c>
      <c r="O168" s="8">
        <f>0.3337*SIN(3*Phase_with_Leap_Cycle+0.3042)</f>
        <v>0.22129478147457496</v>
      </c>
      <c r="P168" s="8">
        <f>0.2317*SIN(4*Phase_with_Leap_Cycle+0.7158)</f>
        <v>-0.14141789671491539</v>
      </c>
      <c r="Q168" s="8">
        <f>EoT_1+EoT_2+EoT_3+EoT_4</f>
        <v>-1.9544752312751684E-2</v>
      </c>
      <c r="R168" s="8">
        <f>4*(Zone*15-Longitude)</f>
        <v>4</v>
      </c>
      <c r="S168" s="8">
        <f>EoT+Longitude_Correction</f>
        <v>3.9804552476872481</v>
      </c>
    </row>
    <row r="169" spans="1:19" x14ac:dyDescent="0.2">
      <c r="A169" s="5">
        <f t="shared" si="11"/>
        <v>45821</v>
      </c>
      <c r="B169" s="2">
        <f t="shared" si="8"/>
        <v>2025</v>
      </c>
      <c r="C169" s="2">
        <f t="shared" si="9"/>
        <v>6</v>
      </c>
      <c r="D169" s="2">
        <f t="shared" si="10"/>
        <v>13</v>
      </c>
      <c r="E169" s="2">
        <v>2025</v>
      </c>
      <c r="F169" s="2">
        <f>IF(Month&lt;= 2, Month + 12,Month)</f>
        <v>6</v>
      </c>
      <c r="G169" s="2">
        <f>12-Zone</f>
        <v>10</v>
      </c>
      <c r="H169" s="2">
        <f>INT(Year_Corrected / 100)</f>
        <v>20</v>
      </c>
      <c r="I169" s="2">
        <f>2 - aaa + INT(aaa/4)</f>
        <v>-13</v>
      </c>
      <c r="J169" s="8">
        <f xml:space="preserve"> bbb + INT(365.25 * Year_Corrected)  + INT(30.6001 * (Month_Corrected + 1))  + Day   + UTC/24 - 730550.5</f>
        <v>9294.9166666666279</v>
      </c>
      <c r="K169" s="8">
        <f>MOD((4 * Days_since_Epoch),1461)</f>
        <v>654.66666666651145</v>
      </c>
      <c r="L169" s="8">
        <f>0.004301 * Days_since_Leap_Cycle_Start</f>
        <v>2.8157213333326658</v>
      </c>
      <c r="M169" s="8">
        <f>7.3529*SIN(Phase_with_Leap_Cycle+6.2085)</f>
        <v>2.8671234276570194</v>
      </c>
      <c r="N169" s="8">
        <f>9.9269*SIN(2*Phase_with_Leap_Cycle+0.3704)</f>
        <v>-2.7561616061329741</v>
      </c>
      <c r="O169" s="8">
        <f>0.3337*SIN(3*Phase_with_Leap_Cycle+0.3042)</f>
        <v>0.20811477451827678</v>
      </c>
      <c r="P169" s="8">
        <f>0.2317*SIN(4*Phase_with_Leap_Cycle+0.7158)</f>
        <v>-0.12846285363959961</v>
      </c>
      <c r="Q169" s="8">
        <f>EoT_1+EoT_2+EoT_3+EoT_4</f>
        <v>0.19061374240272247</v>
      </c>
      <c r="R169" s="8">
        <f>4*(Zone*15-Longitude)</f>
        <v>4</v>
      </c>
      <c r="S169" s="8">
        <f>EoT+Longitude_Correction</f>
        <v>4.1906137424027223</v>
      </c>
    </row>
    <row r="170" spans="1:19" x14ac:dyDescent="0.2">
      <c r="A170" s="5">
        <f t="shared" si="11"/>
        <v>45822</v>
      </c>
      <c r="B170" s="2">
        <f t="shared" si="8"/>
        <v>2025</v>
      </c>
      <c r="C170" s="2">
        <f t="shared" si="9"/>
        <v>6</v>
      </c>
      <c r="D170" s="2">
        <f t="shared" si="10"/>
        <v>14</v>
      </c>
      <c r="E170" s="2">
        <v>2025</v>
      </c>
      <c r="F170" s="2">
        <f>IF(Month&lt;= 2, Month + 12,Month)</f>
        <v>6</v>
      </c>
      <c r="G170" s="2">
        <f>12-Zone</f>
        <v>10</v>
      </c>
      <c r="H170" s="2">
        <f>INT(Year_Corrected / 100)</f>
        <v>20</v>
      </c>
      <c r="I170" s="2">
        <f>2 - aaa + INT(aaa/4)</f>
        <v>-13</v>
      </c>
      <c r="J170" s="8">
        <f xml:space="preserve"> bbb + INT(365.25 * Year_Corrected)  + INT(30.6001 * (Month_Corrected + 1))  + Day   + UTC/24 - 730550.5</f>
        <v>9295.9166666666279</v>
      </c>
      <c r="K170" s="8">
        <f>MOD((4 * Days_since_Epoch),1461)</f>
        <v>658.66666666651145</v>
      </c>
      <c r="L170" s="8">
        <f>0.004301 * Days_since_Leap_Cycle_Start</f>
        <v>2.8329253333326658</v>
      </c>
      <c r="M170" s="8">
        <f>7.3529*SIN(Phase_with_Leap_Cycle+6.2085)</f>
        <v>2.7502187569643537</v>
      </c>
      <c r="N170" s="8">
        <f>9.9269*SIN(2*Phase_with_Leap_Cycle+0.3704)</f>
        <v>-2.4264593336213944</v>
      </c>
      <c r="O170" s="8">
        <f>0.3337*SIN(3*Phase_with_Leap_Cycle+0.3042)</f>
        <v>0.19438051477983309</v>
      </c>
      <c r="P170" s="8">
        <f>0.2317*SIN(4*Phase_with_Leap_Cycle+0.7158)</f>
        <v>-0.11489969653866763</v>
      </c>
      <c r="Q170" s="8">
        <f>EoT_1+EoT_2+EoT_3+EoT_4</f>
        <v>0.40324024158412475</v>
      </c>
      <c r="R170" s="8">
        <f>4*(Zone*15-Longitude)</f>
        <v>4</v>
      </c>
      <c r="S170" s="8">
        <f>EoT+Longitude_Correction</f>
        <v>4.4032402415841245</v>
      </c>
    </row>
    <row r="171" spans="1:19" x14ac:dyDescent="0.2">
      <c r="A171" s="5">
        <f t="shared" si="11"/>
        <v>45823</v>
      </c>
      <c r="B171" s="2">
        <f t="shared" si="8"/>
        <v>2025</v>
      </c>
      <c r="C171" s="2">
        <f t="shared" si="9"/>
        <v>6</v>
      </c>
      <c r="D171" s="2">
        <f t="shared" si="10"/>
        <v>15</v>
      </c>
      <c r="E171" s="2">
        <v>2025</v>
      </c>
      <c r="F171" s="2">
        <f>IF(Month&lt;= 2, Month + 12,Month)</f>
        <v>6</v>
      </c>
      <c r="G171" s="2">
        <f>12-Zone</f>
        <v>10</v>
      </c>
      <c r="H171" s="2">
        <f>INT(Year_Corrected / 100)</f>
        <v>20</v>
      </c>
      <c r="I171" s="2">
        <f>2 - aaa + INT(aaa/4)</f>
        <v>-13</v>
      </c>
      <c r="J171" s="8">
        <f xml:space="preserve"> bbb + INT(365.25 * Year_Corrected)  + INT(30.6001 * (Month_Corrected + 1))  + Day   + UTC/24 - 730550.5</f>
        <v>9296.9166666666279</v>
      </c>
      <c r="K171" s="8">
        <f>MOD((4 * Days_since_Epoch),1461)</f>
        <v>662.66666666651145</v>
      </c>
      <c r="L171" s="8">
        <f>0.004301 * Days_since_Leap_Cycle_Start</f>
        <v>2.8501293333326658</v>
      </c>
      <c r="M171" s="8">
        <f>7.3529*SIN(Phase_with_Leap_Cycle+6.2085)</f>
        <v>2.6325001031575401</v>
      </c>
      <c r="N171" s="8">
        <f>9.9269*SIN(2*Phase_with_Leap_Cycle+0.3704)</f>
        <v>-2.0938846339224302</v>
      </c>
      <c r="O171" s="8">
        <f>0.3337*SIN(3*Phase_with_Leap_Cycle+0.3042)</f>
        <v>0.18012857943973687</v>
      </c>
      <c r="P171" s="8">
        <f>0.2317*SIN(4*Phase_with_Leap_Cycle+0.7158)</f>
        <v>-0.10079263032296359</v>
      </c>
      <c r="Q171" s="8">
        <f>EoT_1+EoT_2+EoT_3+EoT_4</f>
        <v>0.61795141835188327</v>
      </c>
      <c r="R171" s="8">
        <f>4*(Zone*15-Longitude)</f>
        <v>4</v>
      </c>
      <c r="S171" s="8">
        <f>EoT+Longitude_Correction</f>
        <v>4.6179514183518835</v>
      </c>
    </row>
    <row r="172" spans="1:19" x14ac:dyDescent="0.2">
      <c r="A172" s="5">
        <f t="shared" si="11"/>
        <v>45824</v>
      </c>
      <c r="B172" s="2">
        <f t="shared" si="8"/>
        <v>2025</v>
      </c>
      <c r="C172" s="2">
        <f t="shared" si="9"/>
        <v>6</v>
      </c>
      <c r="D172" s="2">
        <f t="shared" si="10"/>
        <v>16</v>
      </c>
      <c r="E172" s="2">
        <v>2025</v>
      </c>
      <c r="F172" s="2">
        <f>IF(Month&lt;= 2, Month + 12,Month)</f>
        <v>6</v>
      </c>
      <c r="G172" s="2">
        <f>12-Zone</f>
        <v>10</v>
      </c>
      <c r="H172" s="2">
        <f>INT(Year_Corrected / 100)</f>
        <v>20</v>
      </c>
      <c r="I172" s="2">
        <f>2 - aaa + INT(aaa/4)</f>
        <v>-13</v>
      </c>
      <c r="J172" s="8">
        <f xml:space="preserve"> bbb + INT(365.25 * Year_Corrected)  + INT(30.6001 * (Month_Corrected + 1))  + Day   + UTC/24 - 730550.5</f>
        <v>9297.9166666666279</v>
      </c>
      <c r="K172" s="8">
        <f>MOD((4 * Days_since_Epoch),1461)</f>
        <v>666.66666666651145</v>
      </c>
      <c r="L172" s="8">
        <f>0.004301 * Days_since_Leap_Cycle_Start</f>
        <v>2.8673333333326658</v>
      </c>
      <c r="M172" s="8">
        <f>7.3529*SIN(Phase_with_Leap_Cycle+6.2085)</f>
        <v>2.5140023074637505</v>
      </c>
      <c r="N172" s="8">
        <f>9.9269*SIN(2*Phase_with_Leap_Cycle+0.3704)</f>
        <v>-1.7588312068587051</v>
      </c>
      <c r="O172" s="8">
        <f>0.3337*SIN(3*Phase_with_Leap_Cycle+0.3042)</f>
        <v>0.16539692435591125</v>
      </c>
      <c r="P172" s="8">
        <f>0.2317*SIN(4*Phase_with_Leap_Cycle+0.7158)</f>
        <v>-8.6208434645772603E-2</v>
      </c>
      <c r="Q172" s="8">
        <f>EoT_1+EoT_2+EoT_3+EoT_4</f>
        <v>0.83435959031518414</v>
      </c>
      <c r="R172" s="8">
        <f>4*(Zone*15-Longitude)</f>
        <v>4</v>
      </c>
      <c r="S172" s="8">
        <f>EoT+Longitude_Correction</f>
        <v>4.8343595903151844</v>
      </c>
    </row>
    <row r="173" spans="1:19" x14ac:dyDescent="0.2">
      <c r="A173" s="5">
        <f t="shared" si="11"/>
        <v>45825</v>
      </c>
      <c r="B173" s="2">
        <f t="shared" si="8"/>
        <v>2025</v>
      </c>
      <c r="C173" s="2">
        <f t="shared" si="9"/>
        <v>6</v>
      </c>
      <c r="D173" s="2">
        <f t="shared" si="10"/>
        <v>17</v>
      </c>
      <c r="E173" s="2">
        <v>2025</v>
      </c>
      <c r="F173" s="2">
        <f>IF(Month&lt;= 2, Month + 12,Month)</f>
        <v>6</v>
      </c>
      <c r="G173" s="2">
        <f>12-Zone</f>
        <v>10</v>
      </c>
      <c r="H173" s="2">
        <f>INT(Year_Corrected / 100)</f>
        <v>20</v>
      </c>
      <c r="I173" s="2">
        <f>2 - aaa + INT(aaa/4)</f>
        <v>-13</v>
      </c>
      <c r="J173" s="8">
        <f xml:space="preserve"> bbb + INT(365.25 * Year_Corrected)  + INT(30.6001 * (Month_Corrected + 1))  + Day   + UTC/24 - 730550.5</f>
        <v>9298.9166666666279</v>
      </c>
      <c r="K173" s="8">
        <f>MOD((4 * Days_since_Epoch),1461)</f>
        <v>670.66666666651145</v>
      </c>
      <c r="L173" s="8">
        <f>0.004301 * Days_since_Leap_Cycle_Start</f>
        <v>2.8845373333326658</v>
      </c>
      <c r="M173" s="8">
        <f>7.3529*SIN(Phase_with_Leap_Cycle+6.2085)</f>
        <v>2.3947604417129909</v>
      </c>
      <c r="N173" s="8">
        <f>9.9269*SIN(2*Phase_with_Leap_Cycle+0.3704)</f>
        <v>-1.4216956865545951</v>
      </c>
      <c r="O173" s="8">
        <f>0.3337*SIN(3*Phase_with_Leap_Cycle+0.3042)</f>
        <v>0.1502247829793906</v>
      </c>
      <c r="P173" s="8">
        <f>0.2317*SIN(4*Phase_with_Leap_Cycle+0.7158)</f>
        <v>-7.1216147783081524E-2</v>
      </c>
      <c r="Q173" s="8">
        <f>EoT_1+EoT_2+EoT_3+EoT_4</f>
        <v>1.0520733903547048</v>
      </c>
      <c r="R173" s="8">
        <f>4*(Zone*15-Longitude)</f>
        <v>4</v>
      </c>
      <c r="S173" s="8">
        <f>EoT+Longitude_Correction</f>
        <v>5.052073390354705</v>
      </c>
    </row>
    <row r="174" spans="1:19" x14ac:dyDescent="0.2">
      <c r="A174" s="5">
        <f t="shared" si="11"/>
        <v>45826</v>
      </c>
      <c r="B174" s="2">
        <f t="shared" si="8"/>
        <v>2025</v>
      </c>
      <c r="C174" s="2">
        <f t="shared" si="9"/>
        <v>6</v>
      </c>
      <c r="D174" s="2">
        <f t="shared" si="10"/>
        <v>18</v>
      </c>
      <c r="E174" s="2">
        <v>2025</v>
      </c>
      <c r="F174" s="2">
        <f>IF(Month&lt;= 2, Month + 12,Month)</f>
        <v>6</v>
      </c>
      <c r="G174" s="2">
        <f>12-Zone</f>
        <v>10</v>
      </c>
      <c r="H174" s="2">
        <f>INT(Year_Corrected / 100)</f>
        <v>20</v>
      </c>
      <c r="I174" s="2">
        <f>2 - aaa + INT(aaa/4)</f>
        <v>-13</v>
      </c>
      <c r="J174" s="8">
        <f xml:space="preserve"> bbb + INT(365.25 * Year_Corrected)  + INT(30.6001 * (Month_Corrected + 1))  + Day   + UTC/24 - 730550.5</f>
        <v>9299.9166666666279</v>
      </c>
      <c r="K174" s="8">
        <f>MOD((4 * Days_since_Epoch),1461)</f>
        <v>674.66666666651145</v>
      </c>
      <c r="L174" s="8">
        <f>0.004301 * Days_since_Leap_Cycle_Start</f>
        <v>2.9017413333326658</v>
      </c>
      <c r="M174" s="8">
        <f>7.3529*SIN(Phase_with_Leap_Cycle+6.2085)</f>
        <v>2.2748097979579174</v>
      </c>
      <c r="N174" s="8">
        <f>9.9269*SIN(2*Phase_with_Leap_Cycle+0.3704)</f>
        <v>-1.0828771719032639</v>
      </c>
      <c r="O174" s="8">
        <f>0.3337*SIN(3*Phase_with_Leap_Cycle+0.3042)</f>
        <v>0.13465256186751143</v>
      </c>
      <c r="P174" s="8">
        <f>0.2317*SIN(4*Phase_with_Leap_Cycle+0.7158)</f>
        <v>-5.5886739822031961E-2</v>
      </c>
      <c r="Q174" s="8">
        <f>EoT_1+EoT_2+EoT_3+EoT_4</f>
        <v>1.2706984481001329</v>
      </c>
      <c r="R174" s="8">
        <f>4*(Zone*15-Longitude)</f>
        <v>4</v>
      </c>
      <c r="S174" s="8">
        <f>EoT+Longitude_Correction</f>
        <v>5.2706984481001324</v>
      </c>
    </row>
    <row r="175" spans="1:19" x14ac:dyDescent="0.2">
      <c r="A175" s="5">
        <f t="shared" si="11"/>
        <v>45827</v>
      </c>
      <c r="B175" s="2">
        <f t="shared" si="8"/>
        <v>2025</v>
      </c>
      <c r="C175" s="2">
        <f t="shared" si="9"/>
        <v>6</v>
      </c>
      <c r="D175" s="2">
        <f t="shared" si="10"/>
        <v>19</v>
      </c>
      <c r="E175" s="2">
        <v>2025</v>
      </c>
      <c r="F175" s="2">
        <f>IF(Month&lt;= 2, Month + 12,Month)</f>
        <v>6</v>
      </c>
      <c r="G175" s="2">
        <f>12-Zone</f>
        <v>10</v>
      </c>
      <c r="H175" s="2">
        <f>INT(Year_Corrected / 100)</f>
        <v>20</v>
      </c>
      <c r="I175" s="2">
        <f>2 - aaa + INT(aaa/4)</f>
        <v>-13</v>
      </c>
      <c r="J175" s="8">
        <f xml:space="preserve"> bbb + INT(365.25 * Year_Corrected)  + INT(30.6001 * (Month_Corrected + 1))  + Day   + UTC/24 - 730550.5</f>
        <v>9300.9166666666279</v>
      </c>
      <c r="K175" s="8">
        <f>MOD((4 * Days_since_Epoch),1461)</f>
        <v>678.66666666651145</v>
      </c>
      <c r="L175" s="8">
        <f>0.004301 * Days_since_Leap_Cycle_Start</f>
        <v>2.9189453333326658</v>
      </c>
      <c r="M175" s="8">
        <f>7.3529*SIN(Phase_with_Leap_Cycle+6.2085)</f>
        <v>2.1541858780284722</v>
      </c>
      <c r="N175" s="8">
        <f>9.9269*SIN(2*Phase_with_Leap_Cycle+0.3704)</f>
        <v>-0.74277675411592126</v>
      </c>
      <c r="O175" s="8">
        <f>0.3337*SIN(3*Phase_with_Leap_Cycle+0.3042)</f>
        <v>0.11872173307287266</v>
      </c>
      <c r="P175" s="8">
        <f>0.2317*SIN(4*Phase_with_Leap_Cycle+0.7158)</f>
        <v>-4.0292776704617242E-2</v>
      </c>
      <c r="Q175" s="8">
        <f>EoT_1+EoT_2+EoT_3+EoT_4</f>
        <v>1.4898380802808062</v>
      </c>
      <c r="R175" s="8">
        <f>4*(Zone*15-Longitude)</f>
        <v>4</v>
      </c>
      <c r="S175" s="8">
        <f>EoT+Longitude_Correction</f>
        <v>5.4898380802808067</v>
      </c>
    </row>
    <row r="176" spans="1:19" x14ac:dyDescent="0.2">
      <c r="A176" s="5">
        <f t="shared" si="11"/>
        <v>45828</v>
      </c>
      <c r="B176" s="2">
        <f t="shared" si="8"/>
        <v>2025</v>
      </c>
      <c r="C176" s="2">
        <f t="shared" si="9"/>
        <v>6</v>
      </c>
      <c r="D176" s="2">
        <f t="shared" si="10"/>
        <v>20</v>
      </c>
      <c r="E176" s="2">
        <v>2025</v>
      </c>
      <c r="F176" s="2">
        <f>IF(Month&lt;= 2, Month + 12,Month)</f>
        <v>6</v>
      </c>
      <c r="G176" s="2">
        <f>12-Zone</f>
        <v>10</v>
      </c>
      <c r="H176" s="2">
        <f>INT(Year_Corrected / 100)</f>
        <v>20</v>
      </c>
      <c r="I176" s="2">
        <f>2 - aaa + INT(aaa/4)</f>
        <v>-13</v>
      </c>
      <c r="J176" s="8">
        <f xml:space="preserve"> bbb + INT(365.25 * Year_Corrected)  + INT(30.6001 * (Month_Corrected + 1))  + Day   + UTC/24 - 730550.5</f>
        <v>9301.9166666666279</v>
      </c>
      <c r="K176" s="8">
        <f>MOD((4 * Days_since_Epoch),1461)</f>
        <v>682.66666666651145</v>
      </c>
      <c r="L176" s="8">
        <f>0.004301 * Days_since_Leap_Cycle_Start</f>
        <v>2.9361493333326658</v>
      </c>
      <c r="M176" s="8">
        <f>7.3529*SIN(Phase_with_Leap_Cycle+6.2085)</f>
        <v>2.0329243830243224</v>
      </c>
      <c r="N176" s="8">
        <f>9.9269*SIN(2*Phase_with_Leap_Cycle+0.3704)</f>
        <v>-0.40179704191258869</v>
      </c>
      <c r="O176" s="8">
        <f>0.3337*SIN(3*Phase_with_Leap_Cycle+0.3042)</f>
        <v>0.10247472369466389</v>
      </c>
      <c r="P176" s="8">
        <f>0.2317*SIN(4*Phase_with_Leap_Cycle+0.7158)</f>
        <v>-2.450807671696421E-2</v>
      </c>
      <c r="Q176" s="8">
        <f>EoT_1+EoT_2+EoT_3+EoT_4</f>
        <v>1.7090939880894334</v>
      </c>
      <c r="R176" s="8">
        <f>4*(Zone*15-Longitude)</f>
        <v>4</v>
      </c>
      <c r="S176" s="8">
        <f>EoT+Longitude_Correction</f>
        <v>5.7090939880894336</v>
      </c>
    </row>
    <row r="177" spans="1:19" x14ac:dyDescent="0.2">
      <c r="A177" s="5">
        <f t="shared" si="11"/>
        <v>45829</v>
      </c>
      <c r="B177" s="2">
        <f t="shared" si="8"/>
        <v>2025</v>
      </c>
      <c r="C177" s="2">
        <f t="shared" si="9"/>
        <v>6</v>
      </c>
      <c r="D177" s="2">
        <f t="shared" si="10"/>
        <v>21</v>
      </c>
      <c r="E177" s="2">
        <v>2025</v>
      </c>
      <c r="F177" s="2">
        <f>IF(Month&lt;= 2, Month + 12,Month)</f>
        <v>6</v>
      </c>
      <c r="G177" s="2">
        <f>12-Zone</f>
        <v>10</v>
      </c>
      <c r="H177" s="2">
        <f>INT(Year_Corrected / 100)</f>
        <v>20</v>
      </c>
      <c r="I177" s="2">
        <f>2 - aaa + INT(aaa/4)</f>
        <v>-13</v>
      </c>
      <c r="J177" s="8">
        <f xml:space="preserve"> bbb + INT(365.25 * Year_Corrected)  + INT(30.6001 * (Month_Corrected + 1))  + Day   + UTC/24 - 730550.5</f>
        <v>9302.9166666666279</v>
      </c>
      <c r="K177" s="8">
        <f>MOD((4 * Days_since_Epoch),1461)</f>
        <v>686.66666666651145</v>
      </c>
      <c r="L177" s="8">
        <f>0.004301 * Days_since_Leap_Cycle_Start</f>
        <v>2.9533533333326658</v>
      </c>
      <c r="M177" s="8">
        <f>7.3529*SIN(Phase_with_Leap_Cycle+6.2085)</f>
        <v>1.9110612027484435</v>
      </c>
      <c r="N177" s="8">
        <f>9.9269*SIN(2*Phase_with_Leap_Cycle+0.3704)</f>
        <v>-6.0341684916446772E-2</v>
      </c>
      <c r="O177" s="8">
        <f>0.3337*SIN(3*Phase_with_Leap_Cycle+0.3042)</f>
        <v>8.5954802886506559E-2</v>
      </c>
      <c r="P177" s="8">
        <f>0.2317*SIN(4*Phase_with_Leap_Cycle+0.7158)</f>
        <v>-8.6073610503019388E-3</v>
      </c>
      <c r="Q177" s="8">
        <f>EoT_1+EoT_2+EoT_3+EoT_4</f>
        <v>1.9280669596682012</v>
      </c>
      <c r="R177" s="8">
        <f>4*(Zone*15-Longitude)</f>
        <v>4</v>
      </c>
      <c r="S177" s="8">
        <f>EoT+Longitude_Correction</f>
        <v>5.9280669596682012</v>
      </c>
    </row>
    <row r="178" spans="1:19" x14ac:dyDescent="0.2">
      <c r="A178" s="5">
        <f t="shared" si="11"/>
        <v>45830</v>
      </c>
      <c r="B178" s="2">
        <f t="shared" si="8"/>
        <v>2025</v>
      </c>
      <c r="C178" s="2">
        <f t="shared" si="9"/>
        <v>6</v>
      </c>
      <c r="D178" s="2">
        <f t="shared" si="10"/>
        <v>22</v>
      </c>
      <c r="E178" s="2">
        <v>2025</v>
      </c>
      <c r="F178" s="2">
        <f>IF(Month&lt;= 2, Month + 12,Month)</f>
        <v>6</v>
      </c>
      <c r="G178" s="2">
        <f>12-Zone</f>
        <v>10</v>
      </c>
      <c r="H178" s="2">
        <f>INT(Year_Corrected / 100)</f>
        <v>20</v>
      </c>
      <c r="I178" s="2">
        <f>2 - aaa + INT(aaa/4)</f>
        <v>-13</v>
      </c>
      <c r="J178" s="8">
        <f xml:space="preserve"> bbb + INT(365.25 * Year_Corrected)  + INT(30.6001 * (Month_Corrected + 1))  + Day   + UTC/24 - 730550.5</f>
        <v>9303.9166666666279</v>
      </c>
      <c r="K178" s="8">
        <f>MOD((4 * Days_since_Epoch),1461)</f>
        <v>690.66666666651145</v>
      </c>
      <c r="L178" s="8">
        <f>0.004301 * Days_since_Leap_Cycle_Start</f>
        <v>2.9705573333326658</v>
      </c>
      <c r="M178" s="8">
        <f>7.3529*SIN(Phase_with_Leap_Cycle+6.2085)</f>
        <v>1.7886324050847926</v>
      </c>
      <c r="N178" s="8">
        <f>9.9269*SIN(2*Phase_with_Leap_Cycle+0.3704)</f>
        <v>0.28118510418403125</v>
      </c>
      <c r="O178" s="8">
        <f>0.3337*SIN(3*Phase_with_Leap_Cycle+0.3042)</f>
        <v>6.9205966621726955E-2</v>
      </c>
      <c r="P178" s="8">
        <f>0.2317*SIN(4*Phase_with_Leap_Cycle+0.7158)</f>
        <v>7.3340999122177286E-3</v>
      </c>
      <c r="Q178" s="8">
        <f>EoT_1+EoT_2+EoT_3+EoT_4</f>
        <v>2.1463575758027686</v>
      </c>
      <c r="R178" s="8">
        <f>4*(Zone*15-Longitude)</f>
        <v>4</v>
      </c>
      <c r="S178" s="8">
        <f>EoT+Longitude_Correction</f>
        <v>6.1463575758027691</v>
      </c>
    </row>
    <row r="179" spans="1:19" x14ac:dyDescent="0.2">
      <c r="A179" s="5">
        <f t="shared" si="11"/>
        <v>45831</v>
      </c>
      <c r="B179" s="2">
        <f t="shared" si="8"/>
        <v>2025</v>
      </c>
      <c r="C179" s="2">
        <f t="shared" si="9"/>
        <v>6</v>
      </c>
      <c r="D179" s="2">
        <f t="shared" si="10"/>
        <v>23</v>
      </c>
      <c r="E179" s="2">
        <v>2025</v>
      </c>
      <c r="F179" s="2">
        <f>IF(Month&lt;= 2, Month + 12,Month)</f>
        <v>6</v>
      </c>
      <c r="G179" s="2">
        <f>12-Zone</f>
        <v>10</v>
      </c>
      <c r="H179" s="2">
        <f>INT(Year_Corrected / 100)</f>
        <v>20</v>
      </c>
      <c r="I179" s="2">
        <f>2 - aaa + INT(aaa/4)</f>
        <v>-13</v>
      </c>
      <c r="J179" s="8">
        <f xml:space="preserve"> bbb + INT(365.25 * Year_Corrected)  + INT(30.6001 * (Month_Corrected + 1))  + Day   + UTC/24 - 730550.5</f>
        <v>9304.9166666666279</v>
      </c>
      <c r="K179" s="8">
        <f>MOD((4 * Days_since_Epoch),1461)</f>
        <v>694.66666666651145</v>
      </c>
      <c r="L179" s="8">
        <f>0.004301 * Days_since_Leap_Cycle_Start</f>
        <v>2.9877613333326658</v>
      </c>
      <c r="M179" s="8">
        <f>7.3529*SIN(Phase_with_Leap_Cycle+6.2085)</f>
        <v>1.6656742253232693</v>
      </c>
      <c r="N179" s="8">
        <f>9.9269*SIN(2*Phase_with_Leap_Cycle+0.3704)</f>
        <v>0.62237902813949963</v>
      </c>
      <c r="O179" s="8">
        <f>0.3337*SIN(3*Phase_with_Leap_Cycle+0.3042)</f>
        <v>5.2272820522963094E-2</v>
      </c>
      <c r="P179" s="8">
        <f>0.2317*SIN(4*Phase_with_Leap_Cycle+0.7158)</f>
        <v>2.3240842908449633E-2</v>
      </c>
      <c r="Q179" s="8">
        <f>EoT_1+EoT_2+EoT_3+EoT_4</f>
        <v>2.3635669168941815</v>
      </c>
      <c r="R179" s="8">
        <f>4*(Zone*15-Longitude)</f>
        <v>4</v>
      </c>
      <c r="S179" s="8">
        <f>EoT+Longitude_Correction</f>
        <v>6.3635669168941815</v>
      </c>
    </row>
    <row r="180" spans="1:19" x14ac:dyDescent="0.2">
      <c r="A180" s="5">
        <f t="shared" si="11"/>
        <v>45832</v>
      </c>
      <c r="B180" s="2">
        <f t="shared" si="8"/>
        <v>2025</v>
      </c>
      <c r="C180" s="2">
        <f t="shared" si="9"/>
        <v>6</v>
      </c>
      <c r="D180" s="2">
        <f t="shared" si="10"/>
        <v>24</v>
      </c>
      <c r="E180" s="2">
        <v>2025</v>
      </c>
      <c r="F180" s="2">
        <f>IF(Month&lt;= 2, Month + 12,Month)</f>
        <v>6</v>
      </c>
      <c r="G180" s="2">
        <f>12-Zone</f>
        <v>10</v>
      </c>
      <c r="H180" s="2">
        <f>INT(Year_Corrected / 100)</f>
        <v>20</v>
      </c>
      <c r="I180" s="2">
        <f>2 - aaa + INT(aaa/4)</f>
        <v>-13</v>
      </c>
      <c r="J180" s="8">
        <f xml:space="preserve"> bbb + INT(365.25 * Year_Corrected)  + INT(30.6001 * (Month_Corrected + 1))  + Day   + UTC/24 - 730550.5</f>
        <v>9305.9166666666279</v>
      </c>
      <c r="K180" s="8">
        <f>MOD((4 * Days_since_Epoch),1461)</f>
        <v>698.66666666651145</v>
      </c>
      <c r="L180" s="8">
        <f>0.004301 * Days_since_Leap_Cycle_Start</f>
        <v>3.0049653333326658</v>
      </c>
      <c r="M180" s="8">
        <f>7.3529*SIN(Phase_with_Leap_Cycle+6.2085)</f>
        <v>1.5422230554351981</v>
      </c>
      <c r="N180" s="8">
        <f>9.9269*SIN(2*Phase_with_Leap_Cycle+0.3704)</f>
        <v>0.96283618374426261</v>
      </c>
      <c r="O180" s="8">
        <f>0.3337*SIN(3*Phase_with_Leap_Cycle+0.3042)</f>
        <v>3.5200461068144312E-2</v>
      </c>
      <c r="P180" s="8">
        <f>0.2317*SIN(4*Phase_with_Leap_Cycle+0.7158)</f>
        <v>3.9037569023230176E-2</v>
      </c>
      <c r="Q180" s="8">
        <f>EoT_1+EoT_2+EoT_3+EoT_4</f>
        <v>2.5792972692708354</v>
      </c>
      <c r="R180" s="8">
        <f>4*(Zone*15-Longitude)</f>
        <v>4</v>
      </c>
      <c r="S180" s="8">
        <f>EoT+Longitude_Correction</f>
        <v>6.5792972692708354</v>
      </c>
    </row>
    <row r="181" spans="1:19" x14ac:dyDescent="0.2">
      <c r="A181" s="5">
        <f t="shared" si="11"/>
        <v>45833</v>
      </c>
      <c r="B181" s="2">
        <f t="shared" si="8"/>
        <v>2025</v>
      </c>
      <c r="C181" s="2">
        <f t="shared" si="9"/>
        <v>6</v>
      </c>
      <c r="D181" s="2">
        <f t="shared" si="10"/>
        <v>25</v>
      </c>
      <c r="E181" s="2">
        <v>2025</v>
      </c>
      <c r="F181" s="2">
        <f>IF(Month&lt;= 2, Month + 12,Month)</f>
        <v>6</v>
      </c>
      <c r="G181" s="2">
        <f>12-Zone</f>
        <v>10</v>
      </c>
      <c r="H181" s="2">
        <f>INT(Year_Corrected / 100)</f>
        <v>20</v>
      </c>
      <c r="I181" s="2">
        <f>2 - aaa + INT(aaa/4)</f>
        <v>-13</v>
      </c>
      <c r="J181" s="8">
        <f xml:space="preserve"> bbb + INT(365.25 * Year_Corrected)  + INT(30.6001 * (Month_Corrected + 1))  + Day   + UTC/24 - 730550.5</f>
        <v>9306.9166666666279</v>
      </c>
      <c r="K181" s="8">
        <f>MOD((4 * Days_since_Epoch),1461)</f>
        <v>702.66666666651145</v>
      </c>
      <c r="L181" s="8">
        <f>0.004301 * Days_since_Leap_Cycle_Start</f>
        <v>3.0221693333326658</v>
      </c>
      <c r="M181" s="8">
        <f>7.3529*SIN(Phase_with_Leap_Cycle+6.2085)</f>
        <v>1.4183154333023096</v>
      </c>
      <c r="N181" s="8">
        <f>9.9269*SIN(2*Phase_with_Leap_Cycle+0.3704)</f>
        <v>1.3021535399743305</v>
      </c>
      <c r="O181" s="8">
        <f>0.3337*SIN(3*Phase_with_Leap_Cycle+0.3042)</f>
        <v>1.8034355489221214E-2</v>
      </c>
      <c r="P181" s="8">
        <f>0.2317*SIN(4*Phase_with_Leap_Cycle+0.7158)</f>
        <v>5.4649500136370904E-2</v>
      </c>
      <c r="Q181" s="8">
        <f>EoT_1+EoT_2+EoT_3+EoT_4</f>
        <v>2.7931528289022323</v>
      </c>
      <c r="R181" s="8">
        <f>4*(Zone*15-Longitude)</f>
        <v>4</v>
      </c>
      <c r="S181" s="8">
        <f>EoT+Longitude_Correction</f>
        <v>6.7931528289022323</v>
      </c>
    </row>
    <row r="182" spans="1:19" x14ac:dyDescent="0.2">
      <c r="A182" s="5">
        <f t="shared" si="11"/>
        <v>45834</v>
      </c>
      <c r="B182" s="2">
        <f t="shared" si="8"/>
        <v>2025</v>
      </c>
      <c r="C182" s="2">
        <f t="shared" si="9"/>
        <v>6</v>
      </c>
      <c r="D182" s="2">
        <f t="shared" si="10"/>
        <v>26</v>
      </c>
      <c r="E182" s="2">
        <v>2025</v>
      </c>
      <c r="F182" s="2">
        <f>IF(Month&lt;= 2, Month + 12,Month)</f>
        <v>6</v>
      </c>
      <c r="G182" s="2">
        <f>12-Zone</f>
        <v>10</v>
      </c>
      <c r="H182" s="2">
        <f>INT(Year_Corrected / 100)</f>
        <v>20</v>
      </c>
      <c r="I182" s="2">
        <f>2 - aaa + INT(aaa/4)</f>
        <v>-13</v>
      </c>
      <c r="J182" s="8">
        <f xml:space="preserve"> bbb + INT(365.25 * Year_Corrected)  + INT(30.6001 * (Month_Corrected + 1))  + Day   + UTC/24 - 730550.5</f>
        <v>9307.9166666666279</v>
      </c>
      <c r="K182" s="8">
        <f>MOD((4 * Days_since_Epoch),1461)</f>
        <v>706.66666666651145</v>
      </c>
      <c r="L182" s="8">
        <f>0.004301 * Days_since_Leap_Cycle_Start</f>
        <v>3.0393733333326658</v>
      </c>
      <c r="M182" s="8">
        <f>7.3529*SIN(Phase_with_Leap_Cycle+6.2085)</f>
        <v>1.2939880319026487</v>
      </c>
      <c r="N182" s="8">
        <f>9.9269*SIN(2*Phase_with_Leap_Cycle+0.3704)</f>
        <v>1.6399294150929924</v>
      </c>
      <c r="O182" s="8">
        <f>0.3337*SIN(3*Phase_with_Leap_Cycle+0.3042)</f>
        <v>8.2022068350616419E-4</v>
      </c>
      <c r="P182" s="8">
        <f>0.2317*SIN(4*Phase_with_Leap_Cycle+0.7158)</f>
        <v>7.0002732905326673E-2</v>
      </c>
      <c r="Q182" s="8">
        <f>EoT_1+EoT_2+EoT_3+EoT_4</f>
        <v>3.004740400584474</v>
      </c>
      <c r="R182" s="8">
        <f>4*(Zone*15-Longitude)</f>
        <v>4</v>
      </c>
      <c r="S182" s="8">
        <f>EoT+Longitude_Correction</f>
        <v>7.004740400584474</v>
      </c>
    </row>
    <row r="183" spans="1:19" x14ac:dyDescent="0.2">
      <c r="A183" s="5">
        <f t="shared" si="11"/>
        <v>45835</v>
      </c>
      <c r="B183" s="2">
        <f t="shared" si="8"/>
        <v>2025</v>
      </c>
      <c r="C183" s="2">
        <f t="shared" si="9"/>
        <v>6</v>
      </c>
      <c r="D183" s="2">
        <f t="shared" si="10"/>
        <v>27</v>
      </c>
      <c r="E183" s="2">
        <v>2025</v>
      </c>
      <c r="F183" s="2">
        <f>IF(Month&lt;= 2, Month + 12,Month)</f>
        <v>6</v>
      </c>
      <c r="G183" s="2">
        <f>12-Zone</f>
        <v>10</v>
      </c>
      <c r="H183" s="2">
        <f>INT(Year_Corrected / 100)</f>
        <v>20</v>
      </c>
      <c r="I183" s="2">
        <f>2 - aaa + INT(aaa/4)</f>
        <v>-13</v>
      </c>
      <c r="J183" s="8">
        <f xml:space="preserve"> bbb + INT(365.25 * Year_Corrected)  + INT(30.6001 * (Month_Corrected + 1))  + Day   + UTC/24 - 730550.5</f>
        <v>9308.9166666666279</v>
      </c>
      <c r="K183" s="8">
        <f>MOD((4 * Days_since_Epoch),1461)</f>
        <v>710.66666666651145</v>
      </c>
      <c r="L183" s="8">
        <f>0.004301 * Days_since_Leap_Cycle_Start</f>
        <v>3.0565773333326658</v>
      </c>
      <c r="M183" s="8">
        <f>7.3529*SIN(Phase_with_Leap_Cycle+6.2085)</f>
        <v>1.1692776484565015</v>
      </c>
      <c r="N183" s="8">
        <f>9.9269*SIN(2*Phase_with_Leap_Cycle+0.3704)</f>
        <v>1.9757639521591122</v>
      </c>
      <c r="O183" s="8">
        <f>0.3337*SIN(3*Phase_with_Leap_Cycle+0.3042)</f>
        <v>-1.6396098539902721E-2</v>
      </c>
      <c r="P183" s="8">
        <f>0.2317*SIN(4*Phase_with_Leap_Cycle+0.7158)</f>
        <v>8.5024588606864793E-2</v>
      </c>
      <c r="Q183" s="8">
        <f>EoT_1+EoT_2+EoT_3+EoT_4</f>
        <v>3.2136700906825757</v>
      </c>
      <c r="R183" s="8">
        <f>4*(Zone*15-Longitude)</f>
        <v>4</v>
      </c>
      <c r="S183" s="8">
        <f>EoT+Longitude_Correction</f>
        <v>7.2136700906825757</v>
      </c>
    </row>
    <row r="184" spans="1:19" x14ac:dyDescent="0.2">
      <c r="A184" s="5">
        <f t="shared" si="11"/>
        <v>45836</v>
      </c>
      <c r="B184" s="2">
        <f t="shared" si="8"/>
        <v>2025</v>
      </c>
      <c r="C184" s="2">
        <f t="shared" si="9"/>
        <v>6</v>
      </c>
      <c r="D184" s="2">
        <f t="shared" si="10"/>
        <v>28</v>
      </c>
      <c r="E184" s="2">
        <v>2025</v>
      </c>
      <c r="F184" s="2">
        <f>IF(Month&lt;= 2, Month + 12,Month)</f>
        <v>6</v>
      </c>
      <c r="G184" s="2">
        <f>12-Zone</f>
        <v>10</v>
      </c>
      <c r="H184" s="2">
        <f>INT(Year_Corrected / 100)</f>
        <v>20</v>
      </c>
      <c r="I184" s="2">
        <f>2 - aaa + INT(aaa/4)</f>
        <v>-13</v>
      </c>
      <c r="J184" s="8">
        <f xml:space="preserve"> bbb + INT(365.25 * Year_Corrected)  + INT(30.6001 * (Month_Corrected + 1))  + Day   + UTC/24 - 730550.5</f>
        <v>9309.9166666666279</v>
      </c>
      <c r="K184" s="8">
        <f>MOD((4 * Days_since_Epoch),1461)</f>
        <v>714.66666666651145</v>
      </c>
      <c r="L184" s="8">
        <f>0.004301 * Days_since_Leap_Cycle_Start</f>
        <v>3.0737813333326658</v>
      </c>
      <c r="M184" s="8">
        <f>7.3529*SIN(Phase_with_Leap_Cycle+6.2085)</f>
        <v>1.0442211935354329</v>
      </c>
      <c r="N184" s="8">
        <f>9.9269*SIN(2*Phase_with_Leap_Cycle+0.3704)</f>
        <v>2.3092595923752417</v>
      </c>
      <c r="O184" s="8">
        <f>0.3337*SIN(3*Phase_with_Leap_Cycle+0.3042)</f>
        <v>-3.3568751554350226E-2</v>
      </c>
      <c r="P184" s="8">
        <f>0.2317*SIN(4*Phase_with_Leap_Cycle+0.7158)</f>
        <v>9.9643957181664022E-2</v>
      </c>
      <c r="Q184" s="8">
        <f>EoT_1+EoT_2+EoT_3+EoT_4</f>
        <v>3.4195559915379885</v>
      </c>
      <c r="R184" s="8">
        <f>4*(Zone*15-Longitude)</f>
        <v>4</v>
      </c>
      <c r="S184" s="8">
        <f>EoT+Longitude_Correction</f>
        <v>7.4195559915379885</v>
      </c>
    </row>
    <row r="185" spans="1:19" x14ac:dyDescent="0.2">
      <c r="A185" s="5">
        <f t="shared" si="11"/>
        <v>45837</v>
      </c>
      <c r="B185" s="2">
        <f t="shared" si="8"/>
        <v>2025</v>
      </c>
      <c r="C185" s="2">
        <f t="shared" si="9"/>
        <v>6</v>
      </c>
      <c r="D185" s="2">
        <f t="shared" si="10"/>
        <v>29</v>
      </c>
      <c r="E185" s="2">
        <v>2025</v>
      </c>
      <c r="F185" s="2">
        <f>IF(Month&lt;= 2, Month + 12,Month)</f>
        <v>6</v>
      </c>
      <c r="G185" s="2">
        <f>12-Zone</f>
        <v>10</v>
      </c>
      <c r="H185" s="2">
        <f>INT(Year_Corrected / 100)</f>
        <v>20</v>
      </c>
      <c r="I185" s="2">
        <f>2 - aaa + INT(aaa/4)</f>
        <v>-13</v>
      </c>
      <c r="J185" s="8">
        <f xml:space="preserve"> bbb + INT(365.25 * Year_Corrected)  + INT(30.6001 * (Month_Corrected + 1))  + Day   + UTC/24 - 730550.5</f>
        <v>9310.9166666666279</v>
      </c>
      <c r="K185" s="8">
        <f>MOD((4 * Days_since_Epoch),1461)</f>
        <v>718.66666666651145</v>
      </c>
      <c r="L185" s="8">
        <f>0.004301 * Days_since_Leap_Cycle_Start</f>
        <v>3.0909853333326658</v>
      </c>
      <c r="M185" s="8">
        <f>7.3529*SIN(Phase_with_Leap_Cycle+6.2085)</f>
        <v>0.91885568013790342</v>
      </c>
      <c r="N185" s="8">
        <f>9.9269*SIN(2*Phase_with_Leap_Cycle+0.3704)</f>
        <v>2.6400215457152068</v>
      </c>
      <c r="O185" s="8">
        <f>0.3337*SIN(3*Phase_with_Leap_Cycle+0.3042)</f>
        <v>-5.0652004025346031E-2</v>
      </c>
      <c r="P185" s="8">
        <f>0.2317*SIN(4*Phase_with_Leap_Cycle+0.7158)</f>
        <v>0.11379163385321422</v>
      </c>
      <c r="Q185" s="8">
        <f>EoT_1+EoT_2+EoT_3+EoT_4</f>
        <v>3.6220168556809784</v>
      </c>
      <c r="R185" s="8">
        <f>4*(Zone*15-Longitude)</f>
        <v>4</v>
      </c>
      <c r="S185" s="8">
        <f>EoT+Longitude_Correction</f>
        <v>7.6220168556809789</v>
      </c>
    </row>
    <row r="186" spans="1:19" x14ac:dyDescent="0.2">
      <c r="A186" s="5">
        <f t="shared" si="11"/>
        <v>45838</v>
      </c>
      <c r="B186" s="2">
        <f t="shared" si="8"/>
        <v>2025</v>
      </c>
      <c r="C186" s="2">
        <f t="shared" si="9"/>
        <v>6</v>
      </c>
      <c r="D186" s="2">
        <f t="shared" si="10"/>
        <v>30</v>
      </c>
      <c r="E186" s="2">
        <v>2025</v>
      </c>
      <c r="F186" s="2">
        <f>IF(Month&lt;= 2, Month + 12,Month)</f>
        <v>6</v>
      </c>
      <c r="G186" s="2">
        <f>12-Zone</f>
        <v>10</v>
      </c>
      <c r="H186" s="2">
        <f>INT(Year_Corrected / 100)</f>
        <v>20</v>
      </c>
      <c r="I186" s="2">
        <f>2 - aaa + INT(aaa/4)</f>
        <v>-13</v>
      </c>
      <c r="J186" s="8">
        <f xml:space="preserve"> bbb + INT(365.25 * Year_Corrected)  + INT(30.6001 * (Month_Corrected + 1))  + Day   + UTC/24 - 730550.5</f>
        <v>9311.9166666666279</v>
      </c>
      <c r="K186" s="8">
        <f>MOD((4 * Days_since_Epoch),1461)</f>
        <v>722.66666666651145</v>
      </c>
      <c r="L186" s="8">
        <f>0.004301 * Days_since_Leap_Cycle_Start</f>
        <v>3.1081893333326658</v>
      </c>
      <c r="M186" s="8">
        <f>7.3529*SIN(Phase_with_Leap_Cycle+6.2085)</f>
        <v>0.79321821273450954</v>
      </c>
      <c r="N186" s="8">
        <f>9.9269*SIN(2*Phase_with_Leap_Cycle+0.3704)</f>
        <v>2.9676582582740383</v>
      </c>
      <c r="O186" s="8">
        <f>0.3337*SIN(3*Phase_with_Leap_Cycle+0.3042)</f>
        <v>-6.7600359710579608E-2</v>
      </c>
      <c r="P186" s="8">
        <f>0.2317*SIN(4*Phase_with_Leap_Cycle+0.7158)</f>
        <v>0.12740064672753898</v>
      </c>
      <c r="Q186" s="8">
        <f>EoT_1+EoT_2+EoT_3+EoT_4</f>
        <v>3.820676758025507</v>
      </c>
      <c r="R186" s="8">
        <f>4*(Zone*15-Longitude)</f>
        <v>4</v>
      </c>
      <c r="S186" s="8">
        <f>EoT+Longitude_Correction</f>
        <v>7.820676758025507</v>
      </c>
    </row>
    <row r="187" spans="1:19" x14ac:dyDescent="0.2">
      <c r="A187" s="5">
        <f t="shared" si="11"/>
        <v>45839</v>
      </c>
      <c r="B187" s="2">
        <f t="shared" si="8"/>
        <v>2025</v>
      </c>
      <c r="C187" s="2">
        <f t="shared" si="9"/>
        <v>7</v>
      </c>
      <c r="D187" s="2">
        <f t="shared" si="10"/>
        <v>1</v>
      </c>
      <c r="E187" s="2">
        <v>2025</v>
      </c>
      <c r="F187" s="2">
        <f>IF(Month&lt;= 2, Month + 12,Month)</f>
        <v>7</v>
      </c>
      <c r="G187" s="2">
        <f>12-Zone</f>
        <v>10</v>
      </c>
      <c r="H187" s="2">
        <f>INT(Year_Corrected / 100)</f>
        <v>20</v>
      </c>
      <c r="I187" s="2">
        <f>2 - aaa + INT(aaa/4)</f>
        <v>-13</v>
      </c>
      <c r="J187" s="8">
        <f xml:space="preserve"> bbb + INT(365.25 * Year_Corrected)  + INT(30.6001 * (Month_Corrected + 1))  + Day   + UTC/24 - 730550.5</f>
        <v>9312.9166666666279</v>
      </c>
      <c r="K187" s="8">
        <f>MOD((4 * Days_since_Epoch),1461)</f>
        <v>726.66666666651145</v>
      </c>
      <c r="L187" s="8">
        <f>0.004301 * Days_since_Leap_Cycle_Start</f>
        <v>3.1253933333326658</v>
      </c>
      <c r="M187" s="8">
        <f>7.3529*SIN(Phase_with_Leap_Cycle+6.2085)</f>
        <v>0.66734597628614734</v>
      </c>
      <c r="N187" s="8">
        <f>9.9269*SIN(2*Phase_with_Leap_Cycle+0.3704)</f>
        <v>3.2917818757870072</v>
      </c>
      <c r="O187" s="8">
        <f>0.3337*SIN(3*Phase_with_Leap_Cycle+0.3042)</f>
        <v>-8.4368681625840214E-2</v>
      </c>
      <c r="P187" s="8">
        <f>0.2317*SIN(4*Phase_with_Leap_Cycle+0.7158)</f>
        <v>0.14040657382295882</v>
      </c>
      <c r="Q187" s="8">
        <f>EoT_1+EoT_2+EoT_3+EoT_4</f>
        <v>4.0151657442702735</v>
      </c>
      <c r="R187" s="8">
        <f>4*(Zone*15-Longitude)</f>
        <v>4</v>
      </c>
      <c r="S187" s="8">
        <f>EoT+Longitude_Correction</f>
        <v>8.0151657442702735</v>
      </c>
    </row>
    <row r="188" spans="1:19" x14ac:dyDescent="0.2">
      <c r="A188" s="5">
        <f t="shared" si="11"/>
        <v>45840</v>
      </c>
      <c r="B188" s="2">
        <f t="shared" si="8"/>
        <v>2025</v>
      </c>
      <c r="C188" s="2">
        <f t="shared" si="9"/>
        <v>7</v>
      </c>
      <c r="D188" s="2">
        <f t="shared" si="10"/>
        <v>2</v>
      </c>
      <c r="E188" s="2">
        <v>2025</v>
      </c>
      <c r="F188" s="2">
        <f>IF(Month&lt;= 2, Month + 12,Month)</f>
        <v>7</v>
      </c>
      <c r="G188" s="2">
        <f>12-Zone</f>
        <v>10</v>
      </c>
      <c r="H188" s="2">
        <f>INT(Year_Corrected / 100)</f>
        <v>20</v>
      </c>
      <c r="I188" s="2">
        <f>2 - aaa + INT(aaa/4)</f>
        <v>-13</v>
      </c>
      <c r="J188" s="8">
        <f xml:space="preserve"> bbb + INT(365.25 * Year_Corrected)  + INT(30.6001 * (Month_Corrected + 1))  + Day   + UTC/24 - 730550.5</f>
        <v>9313.9166666666279</v>
      </c>
      <c r="K188" s="8">
        <f>MOD((4 * Days_since_Epoch),1461)</f>
        <v>730.66666666651145</v>
      </c>
      <c r="L188" s="8">
        <f>0.004301 * Days_since_Leap_Cycle_Start</f>
        <v>3.1425973333326658</v>
      </c>
      <c r="M188" s="8">
        <f>7.3529*SIN(Phase_with_Leap_Cycle+6.2085)</f>
        <v>0.54127622523842023</v>
      </c>
      <c r="N188" s="8">
        <f>9.9269*SIN(2*Phase_with_Leap_Cycle+0.3704)</f>
        <v>3.6120087027690424</v>
      </c>
      <c r="O188" s="8">
        <f>0.3337*SIN(3*Phase_with_Leap_Cycle+0.3042)</f>
        <v>-0.10091231225416361</v>
      </c>
      <c r="P188" s="8">
        <f>0.2317*SIN(4*Phase_with_Leap_Cycle+0.7158)</f>
        <v>0.1527478480291474</v>
      </c>
      <c r="Q188" s="8">
        <f>EoT_1+EoT_2+EoT_3+EoT_4</f>
        <v>4.2051204637824453</v>
      </c>
      <c r="R188" s="8">
        <f>4*(Zone*15-Longitude)</f>
        <v>4</v>
      </c>
      <c r="S188" s="8">
        <f>EoT+Longitude_Correction</f>
        <v>8.2051204637824462</v>
      </c>
    </row>
    <row r="189" spans="1:19" x14ac:dyDescent="0.2">
      <c r="A189" s="5">
        <f t="shared" si="11"/>
        <v>45841</v>
      </c>
      <c r="B189" s="2">
        <f t="shared" si="8"/>
        <v>2025</v>
      </c>
      <c r="C189" s="2">
        <f t="shared" si="9"/>
        <v>7</v>
      </c>
      <c r="D189" s="2">
        <f t="shared" si="10"/>
        <v>3</v>
      </c>
      <c r="E189" s="2">
        <v>2025</v>
      </c>
      <c r="F189" s="2">
        <f>IF(Month&lt;= 2, Month + 12,Month)</f>
        <v>7</v>
      </c>
      <c r="G189" s="2">
        <f>12-Zone</f>
        <v>10</v>
      </c>
      <c r="H189" s="2">
        <f>INT(Year_Corrected / 100)</f>
        <v>20</v>
      </c>
      <c r="I189" s="2">
        <f>2 - aaa + INT(aaa/4)</f>
        <v>-13</v>
      </c>
      <c r="J189" s="8">
        <f xml:space="preserve"> bbb + INT(365.25 * Year_Corrected)  + INT(30.6001 * (Month_Corrected + 1))  + Day   + UTC/24 - 730550.5</f>
        <v>9314.9166666666279</v>
      </c>
      <c r="K189" s="8">
        <f>MOD((4 * Days_since_Epoch),1461)</f>
        <v>734.66666666651145</v>
      </c>
      <c r="L189" s="8">
        <f>0.004301 * Days_since_Leap_Cycle_Start</f>
        <v>3.1598013333326658</v>
      </c>
      <c r="M189" s="8">
        <f>7.3529*SIN(Phase_with_Leap_Cycle+6.2085)</f>
        <v>0.41504627249535098</v>
      </c>
      <c r="N189" s="8">
        <f>9.9269*SIN(2*Phase_with_Leap_Cycle+0.3704)</f>
        <v>3.9279596567310175</v>
      </c>
      <c r="O189" s="8">
        <f>0.3337*SIN(3*Phase_with_Leap_Cycle+0.3042)</f>
        <v>-0.11718719247805799</v>
      </c>
      <c r="P189" s="8">
        <f>0.2317*SIN(4*Phase_with_Leap_Cycle+0.7158)</f>
        <v>0.16436604855187406</v>
      </c>
      <c r="Q189" s="8">
        <f>EoT_1+EoT_2+EoT_3+EoT_4</f>
        <v>4.3901847853001845</v>
      </c>
      <c r="R189" s="8">
        <f>4*(Zone*15-Longitude)</f>
        <v>4</v>
      </c>
      <c r="S189" s="8">
        <f>EoT+Longitude_Correction</f>
        <v>8.3901847853001854</v>
      </c>
    </row>
    <row r="190" spans="1:19" x14ac:dyDescent="0.2">
      <c r="A190" s="5">
        <f t="shared" si="11"/>
        <v>45842</v>
      </c>
      <c r="B190" s="2">
        <f t="shared" si="8"/>
        <v>2025</v>
      </c>
      <c r="C190" s="2">
        <f t="shared" si="9"/>
        <v>7</v>
      </c>
      <c r="D190" s="2">
        <f t="shared" si="10"/>
        <v>4</v>
      </c>
      <c r="E190" s="2">
        <v>2025</v>
      </c>
      <c r="F190" s="2">
        <f>IF(Month&lt;= 2, Month + 12,Month)</f>
        <v>7</v>
      </c>
      <c r="G190" s="2">
        <f>12-Zone</f>
        <v>10</v>
      </c>
      <c r="H190" s="2">
        <f>INT(Year_Corrected / 100)</f>
        <v>20</v>
      </c>
      <c r="I190" s="2">
        <f>2 - aaa + INT(aaa/4)</f>
        <v>-13</v>
      </c>
      <c r="J190" s="8">
        <f xml:space="preserve"> bbb + INT(365.25 * Year_Corrected)  + INT(30.6001 * (Month_Corrected + 1))  + Day   + UTC/24 - 730550.5</f>
        <v>9315.9166666666279</v>
      </c>
      <c r="K190" s="8">
        <f>MOD((4 * Days_since_Epoch),1461)</f>
        <v>738.66666666651145</v>
      </c>
      <c r="L190" s="8">
        <f>0.004301 * Days_since_Leap_Cycle_Start</f>
        <v>3.1770053333326658</v>
      </c>
      <c r="M190" s="8">
        <f>7.3529*SIN(Phase_with_Leap_Cycle+6.2085)</f>
        <v>0.28869347837590881</v>
      </c>
      <c r="N190" s="8">
        <f>9.9269*SIN(2*Phase_with_Leap_Cycle+0.3704)</f>
        <v>4.2392607169351999</v>
      </c>
      <c r="O190" s="8">
        <f>0.3337*SIN(3*Phase_with_Leap_Cycle+0.3042)</f>
        <v>-0.13314997891806277</v>
      </c>
      <c r="P190" s="8">
        <f>0.2317*SIN(4*Phase_with_Leap_Cycle+0.7158)</f>
        <v>0.17520617746379938</v>
      </c>
      <c r="Q190" s="8">
        <f>EoT_1+EoT_2+EoT_3+EoT_4</f>
        <v>4.5700103938568457</v>
      </c>
      <c r="R190" s="8">
        <f>4*(Zone*15-Longitude)</f>
        <v>4</v>
      </c>
      <c r="S190" s="8">
        <f>EoT+Longitude_Correction</f>
        <v>8.5700103938568457</v>
      </c>
    </row>
    <row r="191" spans="1:19" x14ac:dyDescent="0.2">
      <c r="A191" s="5">
        <f t="shared" si="11"/>
        <v>45843</v>
      </c>
      <c r="B191" s="2">
        <f t="shared" si="8"/>
        <v>2025</v>
      </c>
      <c r="C191" s="2">
        <f t="shared" si="9"/>
        <v>7</v>
      </c>
      <c r="D191" s="2">
        <f t="shared" si="10"/>
        <v>5</v>
      </c>
      <c r="E191" s="2">
        <v>2025</v>
      </c>
      <c r="F191" s="2">
        <f>IF(Month&lt;= 2, Month + 12,Month)</f>
        <v>7</v>
      </c>
      <c r="G191" s="2">
        <f>12-Zone</f>
        <v>10</v>
      </c>
      <c r="H191" s="2">
        <f>INT(Year_Corrected / 100)</f>
        <v>20</v>
      </c>
      <c r="I191" s="2">
        <f>2 - aaa + INT(aaa/4)</f>
        <v>-13</v>
      </c>
      <c r="J191" s="8">
        <f xml:space="preserve"> bbb + INT(365.25 * Year_Corrected)  + INT(30.6001 * (Month_Corrected + 1))  + Day   + UTC/24 - 730550.5</f>
        <v>9316.9166666666279</v>
      </c>
      <c r="K191" s="8">
        <f>MOD((4 * Days_since_Epoch),1461)</f>
        <v>742.66666666651145</v>
      </c>
      <c r="L191" s="8">
        <f>0.004301 * Days_since_Leap_Cycle_Start</f>
        <v>3.1942093333326658</v>
      </c>
      <c r="M191" s="8">
        <f>7.3529*SIN(Phase_with_Leap_Cycle+6.2085)</f>
        <v>0.16225523955650301</v>
      </c>
      <c r="N191" s="8">
        <f>9.9269*SIN(2*Phase_with_Leap_Cycle+0.3704)</f>
        <v>4.5455433671586292</v>
      </c>
      <c r="O191" s="8">
        <f>0.3337*SIN(3*Phase_with_Leap_Cycle+0.3042)</f>
        <v>-0.14875815936515463</v>
      </c>
      <c r="P191" s="8">
        <f>0.2317*SIN(4*Phase_with_Leap_Cycle+0.7158)</f>
        <v>0.18521692005219456</v>
      </c>
      <c r="Q191" s="8">
        <f>EoT_1+EoT_2+EoT_3+EoT_4</f>
        <v>4.744257367402172</v>
      </c>
      <c r="R191" s="8">
        <f>4*(Zone*15-Longitude)</f>
        <v>4</v>
      </c>
      <c r="S191" s="8">
        <f>EoT+Longitude_Correction</f>
        <v>8.744257367402172</v>
      </c>
    </row>
    <row r="192" spans="1:19" x14ac:dyDescent="0.2">
      <c r="A192" s="5">
        <f t="shared" si="11"/>
        <v>45844</v>
      </c>
      <c r="B192" s="2">
        <f t="shared" si="8"/>
        <v>2025</v>
      </c>
      <c r="C192" s="2">
        <f t="shared" si="9"/>
        <v>7</v>
      </c>
      <c r="D192" s="2">
        <f t="shared" si="10"/>
        <v>6</v>
      </c>
      <c r="E192" s="2">
        <v>2025</v>
      </c>
      <c r="F192" s="2">
        <f>IF(Month&lt;= 2, Month + 12,Month)</f>
        <v>7</v>
      </c>
      <c r="G192" s="2">
        <f>12-Zone</f>
        <v>10</v>
      </c>
      <c r="H192" s="2">
        <f>INT(Year_Corrected / 100)</f>
        <v>20</v>
      </c>
      <c r="I192" s="2">
        <f>2 - aaa + INT(aaa/4)</f>
        <v>-13</v>
      </c>
      <c r="J192" s="8">
        <f xml:space="preserve"> bbb + INT(365.25 * Year_Corrected)  + INT(30.6001 * (Month_Corrected + 1))  + Day   + UTC/24 - 730550.5</f>
        <v>9317.9166666666279</v>
      </c>
      <c r="K192" s="8">
        <f>MOD((4 * Days_since_Epoch),1461)</f>
        <v>746.66666666651145</v>
      </c>
      <c r="L192" s="8">
        <f>0.004301 * Days_since_Leap_Cycle_Start</f>
        <v>3.2114133333326658</v>
      </c>
      <c r="M192" s="8">
        <f>7.3529*SIN(Phase_with_Leap_Cycle+6.2085)</f>
        <v>3.5768978002598463E-2</v>
      </c>
      <c r="N192" s="8">
        <f>9.9269*SIN(2*Phase_with_Leap_Cycle+0.3704)</f>
        <v>4.8464450319402879</v>
      </c>
      <c r="O192" s="8">
        <f>0.3337*SIN(3*Phase_with_Leap_Cycle+0.3042)</f>
        <v>-0.16397016599957137</v>
      </c>
      <c r="P192" s="8">
        <f>0.2317*SIN(4*Phase_with_Leap_Cycle+0.7158)</f>
        <v>0.19435088773115827</v>
      </c>
      <c r="Q192" s="8">
        <f>EoT_1+EoT_2+EoT_3+EoT_4</f>
        <v>4.9125947316744725</v>
      </c>
      <c r="R192" s="8">
        <f>4*(Zone*15-Longitude)</f>
        <v>4</v>
      </c>
      <c r="S192" s="8">
        <f>EoT+Longitude_Correction</f>
        <v>8.9125947316744725</v>
      </c>
    </row>
    <row r="193" spans="1:19" x14ac:dyDescent="0.2">
      <c r="A193" s="5">
        <f t="shared" si="11"/>
        <v>45845</v>
      </c>
      <c r="B193" s="2">
        <f t="shared" si="8"/>
        <v>2025</v>
      </c>
      <c r="C193" s="2">
        <f t="shared" si="9"/>
        <v>7</v>
      </c>
      <c r="D193" s="2">
        <f t="shared" si="10"/>
        <v>7</v>
      </c>
      <c r="E193" s="2">
        <v>2025</v>
      </c>
      <c r="F193" s="2">
        <f>IF(Month&lt;= 2, Month + 12,Month)</f>
        <v>7</v>
      </c>
      <c r="G193" s="2">
        <f>12-Zone</f>
        <v>10</v>
      </c>
      <c r="H193" s="2">
        <f>INT(Year_Corrected / 100)</f>
        <v>20</v>
      </c>
      <c r="I193" s="2">
        <f>2 - aaa + INT(aaa/4)</f>
        <v>-13</v>
      </c>
      <c r="J193" s="8">
        <f xml:space="preserve"> bbb + INT(365.25 * Year_Corrected)  + INT(30.6001 * (Month_Corrected + 1))  + Day   + UTC/24 - 730550.5</f>
        <v>9318.9166666666279</v>
      </c>
      <c r="K193" s="8">
        <f>MOD((4 * Days_since_Epoch),1461)</f>
        <v>750.66666666651145</v>
      </c>
      <c r="L193" s="8">
        <f>0.004301 * Days_since_Leap_Cycle_Start</f>
        <v>3.2286173333326658</v>
      </c>
      <c r="M193" s="8">
        <f>7.3529*SIN(Phase_with_Leap_Cycle+6.2085)</f>
        <v>-9.0727870107022865E-2</v>
      </c>
      <c r="N193" s="8">
        <f>9.9269*SIN(2*Phase_with_Leap_Cycle+0.3704)</f>
        <v>5.1416095057956381</v>
      </c>
      <c r="O193" s="8">
        <f>0.3337*SIN(3*Phase_with_Leap_Cycle+0.3042)</f>
        <v>-0.17874548609453161</v>
      </c>
      <c r="P193" s="8">
        <f>0.2317*SIN(4*Phase_with_Leap_Cycle+0.7158)</f>
        <v>0.2025648423684388</v>
      </c>
      <c r="Q193" s="8">
        <f>EoT_1+EoT_2+EoT_3+EoT_4</f>
        <v>5.0747009919625219</v>
      </c>
      <c r="R193" s="8">
        <f>4*(Zone*15-Longitude)</f>
        <v>4</v>
      </c>
      <c r="S193" s="8">
        <f>EoT+Longitude_Correction</f>
        <v>9.0747009919625228</v>
      </c>
    </row>
    <row r="194" spans="1:19" x14ac:dyDescent="0.2">
      <c r="A194" s="5">
        <f t="shared" si="11"/>
        <v>45846</v>
      </c>
      <c r="B194" s="2">
        <f t="shared" si="8"/>
        <v>2025</v>
      </c>
      <c r="C194" s="2">
        <f t="shared" si="9"/>
        <v>7</v>
      </c>
      <c r="D194" s="2">
        <f t="shared" si="10"/>
        <v>8</v>
      </c>
      <c r="E194" s="2">
        <v>2025</v>
      </c>
      <c r="F194" s="2">
        <f>IF(Month&lt;= 2, Month + 12,Month)</f>
        <v>7</v>
      </c>
      <c r="G194" s="2">
        <f>12-Zone</f>
        <v>10</v>
      </c>
      <c r="H194" s="2">
        <f>INT(Year_Corrected / 100)</f>
        <v>20</v>
      </c>
      <c r="I194" s="2">
        <f>2 - aaa + INT(aaa/4)</f>
        <v>-13</v>
      </c>
      <c r="J194" s="8">
        <f xml:space="preserve"> bbb + INT(365.25 * Year_Corrected)  + INT(30.6001 * (Month_Corrected + 1))  + Day   + UTC/24 - 730550.5</f>
        <v>9319.9166666666279</v>
      </c>
      <c r="K194" s="8">
        <f>MOD((4 * Days_since_Epoch),1461)</f>
        <v>754.66666666651145</v>
      </c>
      <c r="L194" s="8">
        <f>0.004301 * Days_since_Leap_Cycle_Start</f>
        <v>3.2458213333326658</v>
      </c>
      <c r="M194" s="8">
        <f>7.3529*SIN(Phase_with_Leap_Cycle+6.2085)</f>
        <v>-0.21719786546027287</v>
      </c>
      <c r="N194" s="8">
        <f>9.9269*SIN(2*Phase_with_Leap_Cycle+0.3704)</f>
        <v>5.430687374890411</v>
      </c>
      <c r="O194" s="8">
        <f>0.3337*SIN(3*Phase_with_Leap_Cycle+0.3042)</f>
        <v>-0.19304476991002545</v>
      </c>
      <c r="P194" s="8">
        <f>0.2317*SIN(4*Phase_with_Leap_Cycle+0.7158)</f>
        <v>0.20981990096494971</v>
      </c>
      <c r="Q194" s="8">
        <f>EoT_1+EoT_2+EoT_3+EoT_4</f>
        <v>5.2302646404850623</v>
      </c>
      <c r="R194" s="8">
        <f>4*(Zone*15-Longitude)</f>
        <v>4</v>
      </c>
      <c r="S194" s="8">
        <f>EoT+Longitude_Correction</f>
        <v>9.2302646404850623</v>
      </c>
    </row>
    <row r="195" spans="1:19" x14ac:dyDescent="0.2">
      <c r="A195" s="5">
        <f t="shared" si="11"/>
        <v>45847</v>
      </c>
      <c r="B195" s="2">
        <f t="shared" si="8"/>
        <v>2025</v>
      </c>
      <c r="C195" s="2">
        <f t="shared" si="9"/>
        <v>7</v>
      </c>
      <c r="D195" s="2">
        <f t="shared" si="10"/>
        <v>9</v>
      </c>
      <c r="E195" s="2">
        <v>2025</v>
      </c>
      <c r="F195" s="2">
        <f>IF(Month&lt;= 2, Month + 12,Month)</f>
        <v>7</v>
      </c>
      <c r="G195" s="2">
        <f>12-Zone</f>
        <v>10</v>
      </c>
      <c r="H195" s="2">
        <f>INT(Year_Corrected / 100)</f>
        <v>20</v>
      </c>
      <c r="I195" s="2">
        <f>2 - aaa + INT(aaa/4)</f>
        <v>-13</v>
      </c>
      <c r="J195" s="8">
        <f xml:space="preserve"> bbb + INT(365.25 * Year_Corrected)  + INT(30.6001 * (Month_Corrected + 1))  + Day   + UTC/24 - 730550.5</f>
        <v>9320.9166666666279</v>
      </c>
      <c r="K195" s="8">
        <f>MOD((4 * Days_since_Epoch),1461)</f>
        <v>758.66666666651145</v>
      </c>
      <c r="L195" s="8">
        <f>0.004301 * Days_since_Leap_Cycle_Start</f>
        <v>3.2630253333326658</v>
      </c>
      <c r="M195" s="8">
        <f>7.3529*SIN(Phase_with_Leap_Cycle+6.2085)</f>
        <v>-0.3436035766926952</v>
      </c>
      <c r="N195" s="8">
        <f>9.9269*SIN(2*Phase_with_Leap_Cycle+0.3704)</f>
        <v>5.7133364306744987</v>
      </c>
      <c r="O195" s="8">
        <f>0.3337*SIN(3*Phase_with_Leap_Cycle+0.3042)</f>
        <v>-0.20682993548932557</v>
      </c>
      <c r="P195" s="8">
        <f>0.2317*SIN(4*Phase_with_Leap_Cycle+0.7158)</f>
        <v>0.21608171971807255</v>
      </c>
      <c r="Q195" s="8">
        <f>EoT_1+EoT_2+EoT_3+EoT_4</f>
        <v>5.3789846382105502</v>
      </c>
      <c r="R195" s="8">
        <f>4*(Zone*15-Longitude)</f>
        <v>4</v>
      </c>
      <c r="S195" s="8">
        <f>EoT+Longitude_Correction</f>
        <v>9.3789846382105502</v>
      </c>
    </row>
    <row r="196" spans="1:19" x14ac:dyDescent="0.2">
      <c r="A196" s="5">
        <f t="shared" si="11"/>
        <v>45848</v>
      </c>
      <c r="B196" s="2">
        <f t="shared" si="8"/>
        <v>2025</v>
      </c>
      <c r="C196" s="2">
        <f t="shared" si="9"/>
        <v>7</v>
      </c>
      <c r="D196" s="2">
        <f t="shared" si="10"/>
        <v>10</v>
      </c>
      <c r="E196" s="2">
        <v>2025</v>
      </c>
      <c r="F196" s="2">
        <f>IF(Month&lt;= 2, Month + 12,Month)</f>
        <v>7</v>
      </c>
      <c r="G196" s="2">
        <f>12-Zone</f>
        <v>10</v>
      </c>
      <c r="H196" s="2">
        <f>INT(Year_Corrected / 100)</f>
        <v>20</v>
      </c>
      <c r="I196" s="2">
        <f>2 - aaa + INT(aaa/4)</f>
        <v>-13</v>
      </c>
      <c r="J196" s="8">
        <f xml:space="preserve"> bbb + INT(365.25 * Year_Corrected)  + INT(30.6001 * (Month_Corrected + 1))  + Day   + UTC/24 - 730550.5</f>
        <v>9321.9166666666279</v>
      </c>
      <c r="K196" s="8">
        <f>MOD((4 * Days_since_Epoch),1461)</f>
        <v>762.66666666651145</v>
      </c>
      <c r="L196" s="8">
        <f>0.004301 * Days_since_Leap_Cycle_Start</f>
        <v>3.2802293333326658</v>
      </c>
      <c r="M196" s="8">
        <f>7.3529*SIN(Phase_with_Leap_Cycle+6.2085)</f>
        <v>-0.46990759146598604</v>
      </c>
      <c r="N196" s="8">
        <f>9.9269*SIN(2*Phase_with_Leap_Cycle+0.3704)</f>
        <v>5.9892220749862624</v>
      </c>
      <c r="O196" s="8">
        <f>0.3337*SIN(3*Phase_with_Leap_Cycle+0.3042)</f>
        <v>-0.22006427007913298</v>
      </c>
      <c r="P196" s="8">
        <f>0.2317*SIN(4*Phase_with_Leap_Cycle+0.7158)</f>
        <v>0.2213206565974323</v>
      </c>
      <c r="Q196" s="8">
        <f>EoT_1+EoT_2+EoT_3+EoT_4</f>
        <v>5.5205708700385747</v>
      </c>
      <c r="R196" s="8">
        <f>4*(Zone*15-Longitude)</f>
        <v>4</v>
      </c>
      <c r="S196" s="8">
        <f>EoT+Longitude_Correction</f>
        <v>9.5205708700385756</v>
      </c>
    </row>
    <row r="197" spans="1:19" x14ac:dyDescent="0.2">
      <c r="A197" s="5">
        <f t="shared" si="11"/>
        <v>45849</v>
      </c>
      <c r="B197" s="2">
        <f t="shared" si="8"/>
        <v>2025</v>
      </c>
      <c r="C197" s="2">
        <f t="shared" si="9"/>
        <v>7</v>
      </c>
      <c r="D197" s="2">
        <f t="shared" si="10"/>
        <v>11</v>
      </c>
      <c r="E197" s="2">
        <v>2025</v>
      </c>
      <c r="F197" s="2">
        <f>IF(Month&lt;= 2, Month + 12,Month)</f>
        <v>7</v>
      </c>
      <c r="G197" s="2">
        <f>12-Zone</f>
        <v>10</v>
      </c>
      <c r="H197" s="2">
        <f>INT(Year_Corrected / 100)</f>
        <v>20</v>
      </c>
      <c r="I197" s="2">
        <f>2 - aaa + INT(aaa/4)</f>
        <v>-13</v>
      </c>
      <c r="J197" s="8">
        <f xml:space="preserve"> bbb + INT(365.25 * Year_Corrected)  + INT(30.6001 * (Month_Corrected + 1))  + Day   + UTC/24 - 730550.5</f>
        <v>9322.9166666666279</v>
      </c>
      <c r="K197" s="8">
        <f>MOD((4 * Days_since_Epoch),1461)</f>
        <v>766.66666666651145</v>
      </c>
      <c r="L197" s="8">
        <f>0.004301 * Days_since_Leap_Cycle_Start</f>
        <v>3.2974333333326658</v>
      </c>
      <c r="M197" s="8">
        <f>7.3529*SIN(Phase_with_Leap_Cycle+6.2085)</f>
        <v>-0.5960725275410137</v>
      </c>
      <c r="N197" s="8">
        <f>9.9269*SIN(2*Phase_with_Leap_Cycle+0.3704)</f>
        <v>6.2580177161477133</v>
      </c>
      <c r="O197" s="8">
        <f>0.3337*SIN(3*Phase_with_Leap_Cycle+0.3042)</f>
        <v>-0.23271252790325034</v>
      </c>
      <c r="P197" s="8">
        <f>0.2317*SIN(4*Phase_with_Leap_Cycle+0.7158)</f>
        <v>0.22551191166354931</v>
      </c>
      <c r="Q197" s="8">
        <f>EoT_1+EoT_2+EoT_3+EoT_4</f>
        <v>5.6547445723669982</v>
      </c>
      <c r="R197" s="8">
        <f>4*(Zone*15-Longitude)</f>
        <v>4</v>
      </c>
      <c r="S197" s="8">
        <f>EoT+Longitude_Correction</f>
        <v>9.6547445723669973</v>
      </c>
    </row>
    <row r="198" spans="1:19" x14ac:dyDescent="0.2">
      <c r="A198" s="5">
        <f t="shared" si="11"/>
        <v>45850</v>
      </c>
      <c r="B198" s="2">
        <f t="shared" si="8"/>
        <v>2025</v>
      </c>
      <c r="C198" s="2">
        <f t="shared" si="9"/>
        <v>7</v>
      </c>
      <c r="D198" s="2">
        <f t="shared" si="10"/>
        <v>12</v>
      </c>
      <c r="E198" s="2">
        <v>2025</v>
      </c>
      <c r="F198" s="2">
        <f>IF(Month&lt;= 2, Month + 12,Month)</f>
        <v>7</v>
      </c>
      <c r="G198" s="2">
        <f>12-Zone</f>
        <v>10</v>
      </c>
      <c r="H198" s="2">
        <f>INT(Year_Corrected / 100)</f>
        <v>20</v>
      </c>
      <c r="I198" s="2">
        <f>2 - aaa + INT(aaa/4)</f>
        <v>-13</v>
      </c>
      <c r="J198" s="8">
        <f xml:space="preserve"> bbb + INT(365.25 * Year_Corrected)  + INT(30.6001 * (Month_Corrected + 1))  + Day   + UTC/24 - 730550.5</f>
        <v>9323.9166666666279</v>
      </c>
      <c r="K198" s="8">
        <f>MOD((4 * Days_since_Epoch),1461)</f>
        <v>770.66666666651145</v>
      </c>
      <c r="L198" s="8">
        <f>0.004301 * Days_since_Leap_Cycle_Start</f>
        <v>3.3146373333326657</v>
      </c>
      <c r="M198" s="8">
        <f>7.3529*SIN(Phase_with_Leap_Cycle+6.2085)</f>
        <v>-0.7220610438418128</v>
      </c>
      <c r="N198" s="8">
        <f>9.9269*SIN(2*Phase_with_Leap_Cycle+0.3704)</f>
        <v>6.5194051555816843</v>
      </c>
      <c r="O198" s="8">
        <f>0.3337*SIN(3*Phase_with_Leap_Cycle+0.3042)</f>
        <v>-0.24474102402938661</v>
      </c>
      <c r="P198" s="8">
        <f>0.2317*SIN(4*Phase_with_Leap_Cycle+0.7158)</f>
        <v>0.22863564446513013</v>
      </c>
      <c r="Q198" s="8">
        <f>EoT_1+EoT_2+EoT_3+EoT_4</f>
        <v>5.7812387321756145</v>
      </c>
      <c r="R198" s="8">
        <f>4*(Zone*15-Longitude)</f>
        <v>4</v>
      </c>
      <c r="S198" s="8">
        <f>EoT+Longitude_Correction</f>
        <v>9.7812387321756145</v>
      </c>
    </row>
    <row r="199" spans="1:19" x14ac:dyDescent="0.2">
      <c r="A199" s="5">
        <f t="shared" si="11"/>
        <v>45851</v>
      </c>
      <c r="B199" s="2">
        <f t="shared" ref="B199:B262" si="12">YEAR(A199)</f>
        <v>2025</v>
      </c>
      <c r="C199" s="2">
        <f t="shared" ref="C199:C262" si="13">MONTH(A199)</f>
        <v>7</v>
      </c>
      <c r="D199" s="2">
        <f t="shared" ref="D199:D262" si="14">DAY(A199)</f>
        <v>13</v>
      </c>
      <c r="E199" s="2">
        <v>2025</v>
      </c>
      <c r="F199" s="2">
        <f>IF(Month&lt;= 2, Month + 12,Month)</f>
        <v>7</v>
      </c>
      <c r="G199" s="2">
        <f>12-Zone</f>
        <v>10</v>
      </c>
      <c r="H199" s="2">
        <f>INT(Year_Corrected / 100)</f>
        <v>20</v>
      </c>
      <c r="I199" s="2">
        <f>2 - aaa + INT(aaa/4)</f>
        <v>-13</v>
      </c>
      <c r="J199" s="8">
        <f xml:space="preserve"> bbb + INT(365.25 * Year_Corrected)  + INT(30.6001 * (Month_Corrected + 1))  + Day   + UTC/24 - 730550.5</f>
        <v>9324.9166666666279</v>
      </c>
      <c r="K199" s="8">
        <f>MOD((4 * Days_since_Epoch),1461)</f>
        <v>774.66666666651145</v>
      </c>
      <c r="L199" s="8">
        <f>0.004301 * Days_since_Leap_Cycle_Start</f>
        <v>3.3318413333326657</v>
      </c>
      <c r="M199" s="8">
        <f>7.3529*SIN(Phase_with_Leap_Cycle+6.2085)</f>
        <v>-0.84783585150739504</v>
      </c>
      <c r="N199" s="8">
        <f>9.9269*SIN(2*Phase_with_Leap_Cycle+0.3704)</f>
        <v>6.7730749644932748</v>
      </c>
      <c r="O199" s="8">
        <f>0.3337*SIN(3*Phase_with_Leap_Cycle+0.3042)</f>
        <v>-0.25611772407911587</v>
      </c>
      <c r="P199" s="8">
        <f>0.2317*SIN(4*Phase_with_Leap_Cycle+0.7158)</f>
        <v>0.23067706795926632</v>
      </c>
      <c r="Q199" s="8">
        <f>EoT_1+EoT_2+EoT_3+EoT_4</f>
        <v>5.8997984568660309</v>
      </c>
      <c r="R199" s="8">
        <f>4*(Zone*15-Longitude)</f>
        <v>4</v>
      </c>
      <c r="S199" s="8">
        <f>EoT+Longitude_Correction</f>
        <v>9.89979845686603</v>
      </c>
    </row>
    <row r="200" spans="1:19" x14ac:dyDescent="0.2">
      <c r="A200" s="5">
        <f t="shared" ref="A200:A263" si="15">A199+1</f>
        <v>45852</v>
      </c>
      <c r="B200" s="2">
        <f t="shared" si="12"/>
        <v>2025</v>
      </c>
      <c r="C200" s="2">
        <f t="shared" si="13"/>
        <v>7</v>
      </c>
      <c r="D200" s="2">
        <f t="shared" si="14"/>
        <v>14</v>
      </c>
      <c r="E200" s="2">
        <v>2025</v>
      </c>
      <c r="F200" s="2">
        <f>IF(Month&lt;= 2, Month + 12,Month)</f>
        <v>7</v>
      </c>
      <c r="G200" s="2">
        <f>12-Zone</f>
        <v>10</v>
      </c>
      <c r="H200" s="2">
        <f>INT(Year_Corrected / 100)</f>
        <v>20</v>
      </c>
      <c r="I200" s="2">
        <f>2 - aaa + INT(aaa/4)</f>
        <v>-13</v>
      </c>
      <c r="J200" s="8">
        <f xml:space="preserve"> bbb + INT(365.25 * Year_Corrected)  + INT(30.6001 * (Month_Corrected + 1))  + Day   + UTC/24 - 730550.5</f>
        <v>9325.9166666666279</v>
      </c>
      <c r="K200" s="8">
        <f>MOD((4 * Days_since_Epoch),1461)</f>
        <v>778.66666666651145</v>
      </c>
      <c r="L200" s="8">
        <f>0.004301 * Days_since_Leap_Cycle_Start</f>
        <v>3.3490453333326657</v>
      </c>
      <c r="M200" s="8">
        <f>7.3529*SIN(Phase_with_Leap_Cycle+6.2085)</f>
        <v>-0.97335972492822365</v>
      </c>
      <c r="N200" s="8">
        <f>9.9269*SIN(2*Phase_with_Leap_Cycle+0.3704)</f>
        <v>7.018726850169708</v>
      </c>
      <c r="O200" s="8">
        <f>0.3337*SIN(3*Phase_with_Leap_Cycle+0.3042)</f>
        <v>-0.2668123295420668</v>
      </c>
      <c r="P200" s="8">
        <f>0.2317*SIN(4*Phase_with_Leap_Cycle+0.7158)</f>
        <v>0.23162651850994298</v>
      </c>
      <c r="Q200" s="8">
        <f>EoT_1+EoT_2+EoT_3+EoT_4</f>
        <v>6.0101813142093601</v>
      </c>
      <c r="R200" s="8">
        <f>4*(Zone*15-Longitude)</f>
        <v>4</v>
      </c>
      <c r="S200" s="8">
        <f>EoT+Longitude_Correction</f>
        <v>10.01018131420936</v>
      </c>
    </row>
    <row r="201" spans="1:19" x14ac:dyDescent="0.2">
      <c r="A201" s="5">
        <f t="shared" si="15"/>
        <v>45853</v>
      </c>
      <c r="B201" s="2">
        <f t="shared" si="12"/>
        <v>2025</v>
      </c>
      <c r="C201" s="2">
        <f t="shared" si="13"/>
        <v>7</v>
      </c>
      <c r="D201" s="2">
        <f t="shared" si="14"/>
        <v>15</v>
      </c>
      <c r="E201" s="2">
        <v>2025</v>
      </c>
      <c r="F201" s="2">
        <f>IF(Month&lt;= 2, Month + 12,Month)</f>
        <v>7</v>
      </c>
      <c r="G201" s="2">
        <f>12-Zone</f>
        <v>10</v>
      </c>
      <c r="H201" s="2">
        <f>INT(Year_Corrected / 100)</f>
        <v>20</v>
      </c>
      <c r="I201" s="2">
        <f>2 - aaa + INT(aaa/4)</f>
        <v>-13</v>
      </c>
      <c r="J201" s="8">
        <f xml:space="preserve"> bbb + INT(365.25 * Year_Corrected)  + INT(30.6001 * (Month_Corrected + 1))  + Day   + UTC/24 - 730550.5</f>
        <v>9326.9166666666279</v>
      </c>
      <c r="K201" s="8">
        <f>MOD((4 * Days_since_Epoch),1461)</f>
        <v>782.66666666651145</v>
      </c>
      <c r="L201" s="8">
        <f>0.004301 * Days_since_Leap_Cycle_Start</f>
        <v>3.3662493333326657</v>
      </c>
      <c r="M201" s="8">
        <f>7.3529*SIN(Phase_with_Leap_Cycle+6.2085)</f>
        <v>-1.0985955127638367</v>
      </c>
      <c r="N201" s="8">
        <f>9.9269*SIN(2*Phase_with_Leap_Cycle+0.3704)</f>
        <v>7.2560700114649386</v>
      </c>
      <c r="O201" s="8">
        <f>0.3337*SIN(3*Phase_with_Leap_Cycle+0.3042)</f>
        <v>-0.27679635846713524</v>
      </c>
      <c r="P201" s="8">
        <f>0.2317*SIN(4*Phase_with_Leap_Cycle+0.7158)</f>
        <v>0.23147950163350089</v>
      </c>
      <c r="Q201" s="8">
        <f>EoT_1+EoT_2+EoT_3+EoT_4</f>
        <v>6.1121576418674683</v>
      </c>
      <c r="R201" s="8">
        <f>4*(Zone*15-Longitude)</f>
        <v>4</v>
      </c>
      <c r="S201" s="8">
        <f>EoT+Longitude_Correction</f>
        <v>10.112157641867469</v>
      </c>
    </row>
    <row r="202" spans="1:19" x14ac:dyDescent="0.2">
      <c r="A202" s="5">
        <f t="shared" si="15"/>
        <v>45854</v>
      </c>
      <c r="B202" s="2">
        <f t="shared" si="12"/>
        <v>2025</v>
      </c>
      <c r="C202" s="2">
        <f t="shared" si="13"/>
        <v>7</v>
      </c>
      <c r="D202" s="2">
        <f t="shared" si="14"/>
        <v>16</v>
      </c>
      <c r="E202" s="2">
        <v>2025</v>
      </c>
      <c r="F202" s="2">
        <f>IF(Month&lt;= 2, Month + 12,Month)</f>
        <v>7</v>
      </c>
      <c r="G202" s="2">
        <f>12-Zone</f>
        <v>10</v>
      </c>
      <c r="H202" s="2">
        <f>INT(Year_Corrected / 100)</f>
        <v>20</v>
      </c>
      <c r="I202" s="2">
        <f>2 - aaa + INT(aaa/4)</f>
        <v>-13</v>
      </c>
      <c r="J202" s="8">
        <f xml:space="preserve"> bbb + INT(365.25 * Year_Corrected)  + INT(30.6001 * (Month_Corrected + 1))  + Day   + UTC/24 - 730550.5</f>
        <v>9327.9166666666279</v>
      </c>
      <c r="K202" s="8">
        <f>MOD((4 * Days_since_Epoch),1461)</f>
        <v>786.66666666651145</v>
      </c>
      <c r="L202" s="8">
        <f>0.004301 * Days_since_Leap_Cycle_Start</f>
        <v>3.3834533333326657</v>
      </c>
      <c r="M202" s="8">
        <f>7.3529*SIN(Phase_with_Leap_Cycle+6.2085)</f>
        <v>-1.2235061489385533</v>
      </c>
      <c r="N202" s="8">
        <f>9.9269*SIN(2*Phase_with_Leap_Cycle+0.3704)</f>
        <v>7.484823483048209</v>
      </c>
      <c r="O202" s="8">
        <f>0.3337*SIN(3*Phase_with_Leap_Cycle+0.3042)</f>
        <v>-0.28604322131582549</v>
      </c>
      <c r="P202" s="8">
        <f>0.2317*SIN(4*Phase_with_Leap_Cycle+0.7158)</f>
        <v>0.23023671327450335</v>
      </c>
      <c r="Q202" s="8">
        <f>EoT_1+EoT_2+EoT_3+EoT_4</f>
        <v>6.2055108260683332</v>
      </c>
      <c r="R202" s="8">
        <f>4*(Zone*15-Longitude)</f>
        <v>4</v>
      </c>
      <c r="S202" s="8">
        <f>EoT+Longitude_Correction</f>
        <v>10.205510826068334</v>
      </c>
    </row>
    <row r="203" spans="1:19" x14ac:dyDescent="0.2">
      <c r="A203" s="5">
        <f t="shared" si="15"/>
        <v>45855</v>
      </c>
      <c r="B203" s="2">
        <f t="shared" si="12"/>
        <v>2025</v>
      </c>
      <c r="C203" s="2">
        <f t="shared" si="13"/>
        <v>7</v>
      </c>
      <c r="D203" s="2">
        <f t="shared" si="14"/>
        <v>17</v>
      </c>
      <c r="E203" s="2">
        <v>2025</v>
      </c>
      <c r="F203" s="2">
        <f>IF(Month&lt;= 2, Month + 12,Month)</f>
        <v>7</v>
      </c>
      <c r="G203" s="2">
        <f>12-Zone</f>
        <v>10</v>
      </c>
      <c r="H203" s="2">
        <f>INT(Year_Corrected / 100)</f>
        <v>20</v>
      </c>
      <c r="I203" s="2">
        <f>2 - aaa + INT(aaa/4)</f>
        <v>-13</v>
      </c>
      <c r="J203" s="8">
        <f xml:space="preserve"> bbb + INT(365.25 * Year_Corrected)  + INT(30.6001 * (Month_Corrected + 1))  + Day   + UTC/24 - 730550.5</f>
        <v>9328.9166666666279</v>
      </c>
      <c r="K203" s="8">
        <f>MOD((4 * Days_since_Epoch),1461)</f>
        <v>790.66666666651145</v>
      </c>
      <c r="L203" s="8">
        <f>0.004301 * Days_since_Leap_Cycle_Start</f>
        <v>3.4006573333326657</v>
      </c>
      <c r="M203" s="8">
        <f>7.3529*SIN(Phase_with_Leap_Cycle+6.2085)</f>
        <v>-1.3480546636119459</v>
      </c>
      <c r="N203" s="8">
        <f>9.9269*SIN(2*Phase_with_Leap_Cycle+0.3704)</f>
        <v>7.704716468009023</v>
      </c>
      <c r="O203" s="8">
        <f>0.3337*SIN(3*Phase_with_Leap_Cycle+0.3042)</f>
        <v>-0.29452829177570045</v>
      </c>
      <c r="P203" s="8">
        <f>0.2317*SIN(4*Phase_with_Leap_Cycle+0.7158)</f>
        <v>0.22790403651129212</v>
      </c>
      <c r="Q203" s="8">
        <f>EoT_1+EoT_2+EoT_3+EoT_4</f>
        <v>6.290037549132669</v>
      </c>
      <c r="R203" s="8">
        <f>4*(Zone*15-Longitude)</f>
        <v>4</v>
      </c>
      <c r="S203" s="8">
        <f>EoT+Longitude_Correction</f>
        <v>10.29003754913267</v>
      </c>
    </row>
    <row r="204" spans="1:19" x14ac:dyDescent="0.2">
      <c r="A204" s="5">
        <f t="shared" si="15"/>
        <v>45856</v>
      </c>
      <c r="B204" s="2">
        <f t="shared" si="12"/>
        <v>2025</v>
      </c>
      <c r="C204" s="2">
        <f t="shared" si="13"/>
        <v>7</v>
      </c>
      <c r="D204" s="2">
        <f t="shared" si="14"/>
        <v>18</v>
      </c>
      <c r="E204" s="2">
        <v>2025</v>
      </c>
      <c r="F204" s="2">
        <f>IF(Month&lt;= 2, Month + 12,Month)</f>
        <v>7</v>
      </c>
      <c r="G204" s="2">
        <f>12-Zone</f>
        <v>10</v>
      </c>
      <c r="H204" s="2">
        <f>INT(Year_Corrected / 100)</f>
        <v>20</v>
      </c>
      <c r="I204" s="2">
        <f>2 - aaa + INT(aaa/4)</f>
        <v>-13</v>
      </c>
      <c r="J204" s="8">
        <f xml:space="preserve"> bbb + INT(365.25 * Year_Corrected)  + INT(30.6001 * (Month_Corrected + 1))  + Day   + UTC/24 - 730550.5</f>
        <v>9329.9166666666279</v>
      </c>
      <c r="K204" s="8">
        <f>MOD((4 * Days_since_Epoch),1461)</f>
        <v>794.66666666651145</v>
      </c>
      <c r="L204" s="8">
        <f>0.004301 * Days_since_Leap_Cycle_Start</f>
        <v>3.4178613333326657</v>
      </c>
      <c r="M204" s="8">
        <f>7.3529*SIN(Phase_with_Leap_Cycle+6.2085)</f>
        <v>-1.4722041941207626</v>
      </c>
      <c r="N204" s="8">
        <f>9.9269*SIN(2*Phase_with_Leap_Cycle+0.3704)</f>
        <v>7.9154886584248203</v>
      </c>
      <c r="O204" s="8">
        <f>0.3337*SIN(3*Phase_with_Leap_Cycle+0.3042)</f>
        <v>-0.30222897234535717</v>
      </c>
      <c r="P204" s="8">
        <f>0.2317*SIN(4*Phase_with_Leap_Cycle+0.7158)</f>
        <v>0.22449251370682857</v>
      </c>
      <c r="Q204" s="8">
        <f>EoT_1+EoT_2+EoT_3+EoT_4</f>
        <v>6.3655480056655289</v>
      </c>
      <c r="R204" s="8">
        <f>4*(Zone*15-Longitude)</f>
        <v>4</v>
      </c>
      <c r="S204" s="8">
        <f>EoT+Longitude_Correction</f>
        <v>10.365548005665529</v>
      </c>
    </row>
    <row r="205" spans="1:19" x14ac:dyDescent="0.2">
      <c r="A205" s="5">
        <f t="shared" si="15"/>
        <v>45857</v>
      </c>
      <c r="B205" s="2">
        <f t="shared" si="12"/>
        <v>2025</v>
      </c>
      <c r="C205" s="2">
        <f t="shared" si="13"/>
        <v>7</v>
      </c>
      <c r="D205" s="2">
        <f t="shared" si="14"/>
        <v>19</v>
      </c>
      <c r="E205" s="2">
        <v>2025</v>
      </c>
      <c r="F205" s="2">
        <f>IF(Month&lt;= 2, Month + 12,Month)</f>
        <v>7</v>
      </c>
      <c r="G205" s="2">
        <f>12-Zone</f>
        <v>10</v>
      </c>
      <c r="H205" s="2">
        <f>INT(Year_Corrected / 100)</f>
        <v>20</v>
      </c>
      <c r="I205" s="2">
        <f>2 - aaa + INT(aaa/4)</f>
        <v>-13</v>
      </c>
      <c r="J205" s="8">
        <f xml:space="preserve"> bbb + INT(365.25 * Year_Corrected)  + INT(30.6001 * (Month_Corrected + 1))  + Day   + UTC/24 - 730550.5</f>
        <v>9330.9166666666279</v>
      </c>
      <c r="K205" s="8">
        <f>MOD((4 * Days_since_Epoch),1461)</f>
        <v>798.66666666651145</v>
      </c>
      <c r="L205" s="8">
        <f>0.004301 * Days_since_Leap_Cycle_Start</f>
        <v>3.4350653333326657</v>
      </c>
      <c r="M205" s="8">
        <f>7.3529*SIN(Phase_with_Leap_Cycle+6.2085)</f>
        <v>-1.5959179958892602</v>
      </c>
      <c r="N205" s="8">
        <f>9.9269*SIN(2*Phase_with_Leap_Cycle+0.3704)</f>
        <v>8.1168905435118397</v>
      </c>
      <c r="O205" s="8">
        <f>0.3337*SIN(3*Phase_with_Leap_Cycle+0.3042)</f>
        <v>-0.30912475451625787</v>
      </c>
      <c r="P205" s="8">
        <f>0.2317*SIN(4*Phase_with_Leap_Cycle+0.7158)</f>
        <v>0.2200182942366507</v>
      </c>
      <c r="Q205" s="8">
        <f>EoT_1+EoT_2+EoT_3+EoT_4</f>
        <v>6.4318660873429723</v>
      </c>
      <c r="R205" s="8">
        <f>4*(Zone*15-Longitude)</f>
        <v>4</v>
      </c>
      <c r="S205" s="8">
        <f>EoT+Longitude_Correction</f>
        <v>10.431866087342971</v>
      </c>
    </row>
    <row r="206" spans="1:19" x14ac:dyDescent="0.2">
      <c r="A206" s="5">
        <f t="shared" si="15"/>
        <v>45858</v>
      </c>
      <c r="B206" s="2">
        <f t="shared" si="12"/>
        <v>2025</v>
      </c>
      <c r="C206" s="2">
        <f t="shared" si="13"/>
        <v>7</v>
      </c>
      <c r="D206" s="2">
        <f t="shared" si="14"/>
        <v>20</v>
      </c>
      <c r="E206" s="2">
        <v>2025</v>
      </c>
      <c r="F206" s="2">
        <f>IF(Month&lt;= 2, Month + 12,Month)</f>
        <v>7</v>
      </c>
      <c r="G206" s="2">
        <f>12-Zone</f>
        <v>10</v>
      </c>
      <c r="H206" s="2">
        <f>INT(Year_Corrected / 100)</f>
        <v>20</v>
      </c>
      <c r="I206" s="2">
        <f>2 - aaa + INT(aaa/4)</f>
        <v>-13</v>
      </c>
      <c r="J206" s="8">
        <f xml:space="preserve"> bbb + INT(365.25 * Year_Corrected)  + INT(30.6001 * (Month_Corrected + 1))  + Day   + UTC/24 - 730550.5</f>
        <v>9331.9166666666279</v>
      </c>
      <c r="K206" s="8">
        <f>MOD((4 * Days_since_Epoch),1461)</f>
        <v>802.66666666651145</v>
      </c>
      <c r="L206" s="8">
        <f>0.004301 * Days_since_Leap_Cycle_Start</f>
        <v>3.4522693333326657</v>
      </c>
      <c r="M206" s="8">
        <f>7.3529*SIN(Phase_with_Leap_Cycle+6.2085)</f>
        <v>-1.7191594533044676</v>
      </c>
      <c r="N206" s="8">
        <f>9.9269*SIN(2*Phase_with_Leap_Cycle+0.3704)</f>
        <v>8.3086837049944062</v>
      </c>
      <c r="O206" s="8">
        <f>0.3337*SIN(3*Phase_with_Leap_Cycle+0.3042)</f>
        <v>-0.31519727339113773</v>
      </c>
      <c r="P206" s="8">
        <f>0.2317*SIN(4*Phase_with_Leap_Cycle+0.7158)</f>
        <v>0.21450255804139043</v>
      </c>
      <c r="Q206" s="8">
        <f>EoT_1+EoT_2+EoT_3+EoT_4</f>
        <v>6.4888295363401918</v>
      </c>
      <c r="R206" s="8">
        <f>4*(Zone*15-Longitude)</f>
        <v>4</v>
      </c>
      <c r="S206" s="8">
        <f>EoT+Longitude_Correction</f>
        <v>10.488829536340191</v>
      </c>
    </row>
    <row r="207" spans="1:19" x14ac:dyDescent="0.2">
      <c r="A207" s="5">
        <f t="shared" si="15"/>
        <v>45859</v>
      </c>
      <c r="B207" s="2">
        <f t="shared" si="12"/>
        <v>2025</v>
      </c>
      <c r="C207" s="2">
        <f t="shared" si="13"/>
        <v>7</v>
      </c>
      <c r="D207" s="2">
        <f t="shared" si="14"/>
        <v>21</v>
      </c>
      <c r="E207" s="2">
        <v>2025</v>
      </c>
      <c r="F207" s="2">
        <f>IF(Month&lt;= 2, Month + 12,Month)</f>
        <v>7</v>
      </c>
      <c r="G207" s="2">
        <f>12-Zone</f>
        <v>10</v>
      </c>
      <c r="H207" s="2">
        <f>INT(Year_Corrected / 100)</f>
        <v>20</v>
      </c>
      <c r="I207" s="2">
        <f>2 - aaa + INT(aaa/4)</f>
        <v>-13</v>
      </c>
      <c r="J207" s="8">
        <f xml:space="preserve"> bbb + INT(365.25 * Year_Corrected)  + INT(30.6001 * (Month_Corrected + 1))  + Day   + UTC/24 - 730550.5</f>
        <v>9332.9166666666279</v>
      </c>
      <c r="K207" s="8">
        <f>MOD((4 * Days_since_Epoch),1461)</f>
        <v>806.66666666651145</v>
      </c>
      <c r="L207" s="8">
        <f>0.004301 * Days_since_Leap_Cycle_Start</f>
        <v>3.4694733333326657</v>
      </c>
      <c r="M207" s="8">
        <f>7.3529*SIN(Phase_with_Leap_Cycle+6.2085)</f>
        <v>-1.8418920905532836</v>
      </c>
      <c r="N207" s="8">
        <f>9.9269*SIN(2*Phase_with_Leap_Cycle+0.3704)</f>
        <v>8.4906410993429784</v>
      </c>
      <c r="O207" s="8">
        <f>0.3337*SIN(3*Phase_with_Leap_Cycle+0.3042)</f>
        <v>-0.32043035659353369</v>
      </c>
      <c r="P207" s="8">
        <f>0.2317*SIN(4*Phase_with_Leap_Cycle+0.7158)</f>
        <v>0.20797141536573646</v>
      </c>
      <c r="Q207" s="8">
        <f>EoT_1+EoT_2+EoT_3+EoT_4</f>
        <v>6.5362900675618976</v>
      </c>
      <c r="R207" s="8">
        <f>4*(Zone*15-Longitude)</f>
        <v>4</v>
      </c>
      <c r="S207" s="8">
        <f>EoT+Longitude_Correction</f>
        <v>10.536290067561897</v>
      </c>
    </row>
    <row r="208" spans="1:19" x14ac:dyDescent="0.2">
      <c r="A208" s="5">
        <f t="shared" si="15"/>
        <v>45860</v>
      </c>
      <c r="B208" s="2">
        <f t="shared" si="12"/>
        <v>2025</v>
      </c>
      <c r="C208" s="2">
        <f t="shared" si="13"/>
        <v>7</v>
      </c>
      <c r="D208" s="2">
        <f t="shared" si="14"/>
        <v>22</v>
      </c>
      <c r="E208" s="2">
        <v>2025</v>
      </c>
      <c r="F208" s="2">
        <f>IF(Month&lt;= 2, Month + 12,Month)</f>
        <v>7</v>
      </c>
      <c r="G208" s="2">
        <f>12-Zone</f>
        <v>10</v>
      </c>
      <c r="H208" s="2">
        <f>INT(Year_Corrected / 100)</f>
        <v>20</v>
      </c>
      <c r="I208" s="2">
        <f>2 - aaa + INT(aaa/4)</f>
        <v>-13</v>
      </c>
      <c r="J208" s="8">
        <f xml:space="preserve"> bbb + INT(365.25 * Year_Corrected)  + INT(30.6001 * (Month_Corrected + 1))  + Day   + UTC/24 - 730550.5</f>
        <v>9333.9166666666279</v>
      </c>
      <c r="K208" s="8">
        <f>MOD((4 * Days_since_Epoch),1461)</f>
        <v>810.66666666651145</v>
      </c>
      <c r="L208" s="8">
        <f>0.004301 * Days_since_Leap_Cycle_Start</f>
        <v>3.4866773333326657</v>
      </c>
      <c r="M208" s="8">
        <f>7.3529*SIN(Phase_with_Leap_Cycle+6.2085)</f>
        <v>-1.9640795824183099</v>
      </c>
      <c r="N208" s="8">
        <f>9.9269*SIN(2*Phase_with_Leap_Cycle+0.3704)</f>
        <v>8.6625473265468376</v>
      </c>
      <c r="O208" s="8">
        <f>0.3337*SIN(3*Phase_with_Leap_Cycle+0.3042)</f>
        <v>-0.32481006733817497</v>
      </c>
      <c r="P208" s="8">
        <f>0.2317*SIN(4*Phase_with_Leap_Cycle+0.7158)</f>
        <v>0.20045578315845522</v>
      </c>
      <c r="Q208" s="8">
        <f>EoT_1+EoT_2+EoT_3+EoT_4</f>
        <v>6.5741134599488076</v>
      </c>
      <c r="R208" s="8">
        <f>4*(Zone*15-Longitude)</f>
        <v>4</v>
      </c>
      <c r="S208" s="8">
        <f>EoT+Longitude_Correction</f>
        <v>10.574113459948808</v>
      </c>
    </row>
    <row r="209" spans="1:19" x14ac:dyDescent="0.2">
      <c r="A209" s="5">
        <f t="shared" si="15"/>
        <v>45861</v>
      </c>
      <c r="B209" s="2">
        <f t="shared" si="12"/>
        <v>2025</v>
      </c>
      <c r="C209" s="2">
        <f t="shared" si="13"/>
        <v>7</v>
      </c>
      <c r="D209" s="2">
        <f t="shared" si="14"/>
        <v>23</v>
      </c>
      <c r="E209" s="2">
        <v>2025</v>
      </c>
      <c r="F209" s="2">
        <f>IF(Month&lt;= 2, Month + 12,Month)</f>
        <v>7</v>
      </c>
      <c r="G209" s="2">
        <f>12-Zone</f>
        <v>10</v>
      </c>
      <c r="H209" s="2">
        <f>INT(Year_Corrected / 100)</f>
        <v>20</v>
      </c>
      <c r="I209" s="2">
        <f>2 - aaa + INT(aaa/4)</f>
        <v>-13</v>
      </c>
      <c r="J209" s="8">
        <f xml:space="preserve"> bbb + INT(365.25 * Year_Corrected)  + INT(30.6001 * (Month_Corrected + 1))  + Day   + UTC/24 - 730550.5</f>
        <v>9334.9166666666279</v>
      </c>
      <c r="K209" s="8">
        <f>MOD((4 * Days_since_Epoch),1461)</f>
        <v>814.66666666651145</v>
      </c>
      <c r="L209" s="8">
        <f>0.004301 * Days_since_Leap_Cycle_Start</f>
        <v>3.5038813333326657</v>
      </c>
      <c r="M209" s="8">
        <f>7.3529*SIN(Phase_with_Leap_Cycle+6.2085)</f>
        <v>-2.0856857650289871</v>
      </c>
      <c r="N209" s="8">
        <f>9.9269*SIN(2*Phase_with_Leap_Cycle+0.3704)</f>
        <v>8.8241988851032538</v>
      </c>
      <c r="O209" s="8">
        <f>0.3337*SIN(3*Phase_with_Leap_Cycle+0.3042)</f>
        <v>-0.32832474154753105</v>
      </c>
      <c r="P209" s="8">
        <f>0.2317*SIN(4*Phase_with_Leap_Cycle+0.7158)</f>
        <v>0.19199123871856455</v>
      </c>
      <c r="Q209" s="8">
        <f>EoT_1+EoT_2+EoT_3+EoT_4</f>
        <v>6.6021796172452998</v>
      </c>
      <c r="R209" s="8">
        <f>4*(Zone*15-Longitude)</f>
        <v>4</v>
      </c>
      <c r="S209" s="8">
        <f>EoT+Longitude_Correction</f>
        <v>10.6021796172453</v>
      </c>
    </row>
    <row r="210" spans="1:19" x14ac:dyDescent="0.2">
      <c r="A210" s="5">
        <f t="shared" si="15"/>
        <v>45862</v>
      </c>
      <c r="B210" s="2">
        <f t="shared" si="12"/>
        <v>2025</v>
      </c>
      <c r="C210" s="2">
        <f t="shared" si="13"/>
        <v>7</v>
      </c>
      <c r="D210" s="2">
        <f t="shared" si="14"/>
        <v>24</v>
      </c>
      <c r="E210" s="2">
        <v>2025</v>
      </c>
      <c r="F210" s="2">
        <f>IF(Month&lt;= 2, Month + 12,Month)</f>
        <v>7</v>
      </c>
      <c r="G210" s="2">
        <f>12-Zone</f>
        <v>10</v>
      </c>
      <c r="H210" s="2">
        <f>INT(Year_Corrected / 100)</f>
        <v>20</v>
      </c>
      <c r="I210" s="2">
        <f>2 - aaa + INT(aaa/4)</f>
        <v>-13</v>
      </c>
      <c r="J210" s="8">
        <f xml:space="preserve"> bbb + INT(365.25 * Year_Corrected)  + INT(30.6001 * (Month_Corrected + 1))  + Day   + UTC/24 - 730550.5</f>
        <v>9335.9166666666279</v>
      </c>
      <c r="K210" s="8">
        <f>MOD((4 * Days_since_Epoch),1461)</f>
        <v>818.66666666651145</v>
      </c>
      <c r="L210" s="8">
        <f>0.004301 * Days_since_Leap_Cycle_Start</f>
        <v>3.5210853333326657</v>
      </c>
      <c r="M210" s="8">
        <f>7.3529*SIN(Phase_with_Leap_Cycle+6.2085)</f>
        <v>-2.2066746465650398</v>
      </c>
      <c r="N210" s="8">
        <f>9.9269*SIN(2*Phase_with_Leap_Cycle+0.3704)</f>
        <v>8.9754044129212804</v>
      </c>
      <c r="O210" s="8">
        <f>0.3337*SIN(3*Phase_with_Leap_Cycle+0.3042)</f>
        <v>-0.33096501891566821</v>
      </c>
      <c r="P210" s="8">
        <f>0.2317*SIN(4*Phase_with_Leap_Cycle+0.7158)</f>
        <v>0.18261785128046579</v>
      </c>
      <c r="Q210" s="8">
        <f>EoT_1+EoT_2+EoT_3+EoT_4</f>
        <v>6.6203825987210392</v>
      </c>
      <c r="R210" s="8">
        <f>4*(Zone*15-Longitude)</f>
        <v>4</v>
      </c>
      <c r="S210" s="8">
        <f>EoT+Longitude_Correction</f>
        <v>10.62038259872104</v>
      </c>
    </row>
    <row r="211" spans="1:19" x14ac:dyDescent="0.2">
      <c r="A211" s="5">
        <f t="shared" si="15"/>
        <v>45863</v>
      </c>
      <c r="B211" s="2">
        <f t="shared" si="12"/>
        <v>2025</v>
      </c>
      <c r="C211" s="2">
        <f t="shared" si="13"/>
        <v>7</v>
      </c>
      <c r="D211" s="2">
        <f t="shared" si="14"/>
        <v>25</v>
      </c>
      <c r="E211" s="2">
        <v>2025</v>
      </c>
      <c r="F211" s="2">
        <f>IF(Month&lt;= 2, Month + 12,Month)</f>
        <v>7</v>
      </c>
      <c r="G211" s="2">
        <f>12-Zone</f>
        <v>10</v>
      </c>
      <c r="H211" s="2">
        <f>INT(Year_Corrected / 100)</f>
        <v>20</v>
      </c>
      <c r="I211" s="2">
        <f>2 - aaa + INT(aaa/4)</f>
        <v>-13</v>
      </c>
      <c r="J211" s="8">
        <f xml:space="preserve"> bbb + INT(365.25 * Year_Corrected)  + INT(30.6001 * (Month_Corrected + 1))  + Day   + UTC/24 - 730550.5</f>
        <v>9336.9166666666279</v>
      </c>
      <c r="K211" s="8">
        <f>MOD((4 * Days_since_Epoch),1461)</f>
        <v>822.66666666651145</v>
      </c>
      <c r="L211" s="8">
        <f>0.004301 * Days_since_Leap_Cycle_Start</f>
        <v>3.5382893333326657</v>
      </c>
      <c r="M211" s="8">
        <f>7.3529*SIN(Phase_with_Leap_Cycle+6.2085)</f>
        <v>-2.3270104179089985</v>
      </c>
      <c r="N211" s="8">
        <f>9.9269*SIN(2*Phase_with_Leap_Cycle+0.3704)</f>
        <v>9.115984913854982</v>
      </c>
      <c r="O211" s="8">
        <f>0.3337*SIN(3*Phase_with_Leap_Cycle+0.3042)</f>
        <v>-0.33272386783668378</v>
      </c>
      <c r="P211" s="8">
        <f>0.2317*SIN(4*Phase_with_Leap_Cycle+0.7158)</f>
        <v>0.17237999233527207</v>
      </c>
      <c r="Q211" s="8">
        <f>EoT_1+EoT_2+EoT_3+EoT_4</f>
        <v>6.6286306204445715</v>
      </c>
      <c r="R211" s="8">
        <f>4*(Zone*15-Longitude)</f>
        <v>4</v>
      </c>
      <c r="S211" s="8">
        <f>EoT+Longitude_Correction</f>
        <v>10.628630620444572</v>
      </c>
    </row>
    <row r="212" spans="1:19" x14ac:dyDescent="0.2">
      <c r="A212" s="5">
        <f t="shared" si="15"/>
        <v>45864</v>
      </c>
      <c r="B212" s="2">
        <f t="shared" si="12"/>
        <v>2025</v>
      </c>
      <c r="C212" s="2">
        <f t="shared" si="13"/>
        <v>7</v>
      </c>
      <c r="D212" s="2">
        <f t="shared" si="14"/>
        <v>26</v>
      </c>
      <c r="E212" s="2">
        <v>2025</v>
      </c>
      <c r="F212" s="2">
        <f>IF(Month&lt;= 2, Month + 12,Month)</f>
        <v>7</v>
      </c>
      <c r="G212" s="2">
        <f>12-Zone</f>
        <v>10</v>
      </c>
      <c r="H212" s="2">
        <f>INT(Year_Corrected / 100)</f>
        <v>20</v>
      </c>
      <c r="I212" s="2">
        <f>2 - aaa + INT(aaa/4)</f>
        <v>-13</v>
      </c>
      <c r="J212" s="8">
        <f xml:space="preserve"> bbb + INT(365.25 * Year_Corrected)  + INT(30.6001 * (Month_Corrected + 1))  + Day   + UTC/24 - 730550.5</f>
        <v>9337.9166666666279</v>
      </c>
      <c r="K212" s="8">
        <f>MOD((4 * Days_since_Epoch),1461)</f>
        <v>826.66666666651145</v>
      </c>
      <c r="L212" s="8">
        <f>0.004301 * Days_since_Leap_Cycle_Start</f>
        <v>3.5554933333326657</v>
      </c>
      <c r="M212" s="8">
        <f>7.3529*SIN(Phase_with_Leap_Cycle+6.2085)</f>
        <v>-2.4466574632445868</v>
      </c>
      <c r="N212" s="8">
        <f>9.9269*SIN(2*Phase_with_Leap_Cycle+0.3704)</f>
        <v>9.2457739695979377</v>
      </c>
      <c r="O212" s="8">
        <f>0.3337*SIN(3*Phase_with_Leap_Cycle+0.3042)</f>
        <v>-0.33359660413133041</v>
      </c>
      <c r="P212" s="8">
        <f>0.2317*SIN(4*Phase_with_Leap_Cycle+0.7158)</f>
        <v>0.16132612558622889</v>
      </c>
      <c r="Q212" s="8">
        <f>EoT_1+EoT_2+EoT_3+EoT_4</f>
        <v>6.6268460278082495</v>
      </c>
      <c r="R212" s="8">
        <f>4*(Zone*15-Longitude)</f>
        <v>4</v>
      </c>
      <c r="S212" s="8">
        <f>EoT+Longitude_Correction</f>
        <v>10.626846027808249</v>
      </c>
    </row>
    <row r="213" spans="1:19" x14ac:dyDescent="0.2">
      <c r="A213" s="5">
        <f t="shared" si="15"/>
        <v>45865</v>
      </c>
      <c r="B213" s="2">
        <f t="shared" si="12"/>
        <v>2025</v>
      </c>
      <c r="C213" s="2">
        <f t="shared" si="13"/>
        <v>7</v>
      </c>
      <c r="D213" s="2">
        <f t="shared" si="14"/>
        <v>27</v>
      </c>
      <c r="E213" s="2">
        <v>2025</v>
      </c>
      <c r="F213" s="2">
        <f>IF(Month&lt;= 2, Month + 12,Month)</f>
        <v>7</v>
      </c>
      <c r="G213" s="2">
        <f>12-Zone</f>
        <v>10</v>
      </c>
      <c r="H213" s="2">
        <f>INT(Year_Corrected / 100)</f>
        <v>20</v>
      </c>
      <c r="I213" s="2">
        <f>2 - aaa + INT(aaa/4)</f>
        <v>-13</v>
      </c>
      <c r="J213" s="8">
        <f xml:space="preserve"> bbb + INT(365.25 * Year_Corrected)  + INT(30.6001 * (Month_Corrected + 1))  + Day   + UTC/24 - 730550.5</f>
        <v>9338.9166666666279</v>
      </c>
      <c r="K213" s="8">
        <f>MOD((4 * Days_since_Epoch),1461)</f>
        <v>830.66666666651145</v>
      </c>
      <c r="L213" s="8">
        <f>0.004301 * Days_since_Leap_Cycle_Start</f>
        <v>3.5726973333326657</v>
      </c>
      <c r="M213" s="8">
        <f>7.3529*SIN(Phase_with_Leap_Cycle+6.2085)</f>
        <v>-2.5655803705980187</v>
      </c>
      <c r="N213" s="8">
        <f>9.9269*SIN(2*Phase_with_Leap_Cycle+0.3704)</f>
        <v>9.3646179366881821</v>
      </c>
      <c r="O213" s="8">
        <f>0.3337*SIN(3*Phase_with_Leap_Cycle+0.3042)</f>
        <v>-0.33358090352195646</v>
      </c>
      <c r="P213" s="8">
        <f>0.2317*SIN(4*Phase_with_Leap_Cycle+0.7158)</f>
        <v>0.14950857753252986</v>
      </c>
      <c r="Q213" s="8">
        <f>EoT_1+EoT_2+EoT_3+EoT_4</f>
        <v>6.6149652401007373</v>
      </c>
      <c r="R213" s="8">
        <f>4*(Zone*15-Longitude)</f>
        <v>4</v>
      </c>
      <c r="S213" s="8">
        <f>EoT+Longitude_Correction</f>
        <v>10.614965240100737</v>
      </c>
    </row>
    <row r="214" spans="1:19" x14ac:dyDescent="0.2">
      <c r="A214" s="5">
        <f t="shared" si="15"/>
        <v>45866</v>
      </c>
      <c r="B214" s="2">
        <f t="shared" si="12"/>
        <v>2025</v>
      </c>
      <c r="C214" s="2">
        <f t="shared" si="13"/>
        <v>7</v>
      </c>
      <c r="D214" s="2">
        <f t="shared" si="14"/>
        <v>28</v>
      </c>
      <c r="E214" s="2">
        <v>2025</v>
      </c>
      <c r="F214" s="2">
        <f>IF(Month&lt;= 2, Month + 12,Month)</f>
        <v>7</v>
      </c>
      <c r="G214" s="2">
        <f>12-Zone</f>
        <v>10</v>
      </c>
      <c r="H214" s="2">
        <f>INT(Year_Corrected / 100)</f>
        <v>20</v>
      </c>
      <c r="I214" s="2">
        <f>2 - aaa + INT(aaa/4)</f>
        <v>-13</v>
      </c>
      <c r="J214" s="8">
        <f xml:space="preserve"> bbb + INT(365.25 * Year_Corrected)  + INT(30.6001 * (Month_Corrected + 1))  + Day   + UTC/24 - 730550.5</f>
        <v>9339.9166666666279</v>
      </c>
      <c r="K214" s="8">
        <f>MOD((4 * Days_since_Epoch),1461)</f>
        <v>834.66666666651145</v>
      </c>
      <c r="L214" s="8">
        <f>0.004301 * Days_since_Leap_Cycle_Start</f>
        <v>3.5899013333326657</v>
      </c>
      <c r="M214" s="8">
        <f>7.3529*SIN(Phase_with_Leap_Cycle+6.2085)</f>
        <v>-2.6837439423188569</v>
      </c>
      <c r="N214" s="8">
        <f>9.9269*SIN(2*Phase_with_Leap_Cycle+0.3704)</f>
        <v>9.4723761283903531</v>
      </c>
      <c r="O214" s="8">
        <f>0.3337*SIN(3*Phase_with_Leap_Cycle+0.3042)</f>
        <v>-0.33267680782253922</v>
      </c>
      <c r="P214" s="8">
        <f>0.2317*SIN(4*Phase_with_Leap_Cycle+0.7158)</f>
        <v>0.13698328976753246</v>
      </c>
      <c r="Q214" s="8">
        <f>EoT_1+EoT_2+EoT_3+EoT_4</f>
        <v>6.5929386680164894</v>
      </c>
      <c r="R214" s="8">
        <f>4*(Zone*15-Longitude)</f>
        <v>4</v>
      </c>
      <c r="S214" s="8">
        <f>EoT+Longitude_Correction</f>
        <v>10.59293866801649</v>
      </c>
    </row>
    <row r="215" spans="1:19" x14ac:dyDescent="0.2">
      <c r="A215" s="5">
        <f t="shared" si="15"/>
        <v>45867</v>
      </c>
      <c r="B215" s="2">
        <f t="shared" si="12"/>
        <v>2025</v>
      </c>
      <c r="C215" s="2">
        <f t="shared" si="13"/>
        <v>7</v>
      </c>
      <c r="D215" s="2">
        <f t="shared" si="14"/>
        <v>29</v>
      </c>
      <c r="E215" s="2">
        <v>2025</v>
      </c>
      <c r="F215" s="2">
        <f>IF(Month&lt;= 2, Month + 12,Month)</f>
        <v>7</v>
      </c>
      <c r="G215" s="2">
        <f>12-Zone</f>
        <v>10</v>
      </c>
      <c r="H215" s="2">
        <f>INT(Year_Corrected / 100)</f>
        <v>20</v>
      </c>
      <c r="I215" s="2">
        <f>2 - aaa + INT(aaa/4)</f>
        <v>-13</v>
      </c>
      <c r="J215" s="8">
        <f xml:space="preserve"> bbb + INT(365.25 * Year_Corrected)  + INT(30.6001 * (Month_Corrected + 1))  + Day   + UTC/24 - 730550.5</f>
        <v>9340.9166666666279</v>
      </c>
      <c r="K215" s="8">
        <f>MOD((4 * Days_since_Epoch),1461)</f>
        <v>838.66666666651145</v>
      </c>
      <c r="L215" s="8">
        <f>0.004301 * Days_since_Leap_Cycle_Start</f>
        <v>3.6071053333326657</v>
      </c>
      <c r="M215" s="8">
        <f>7.3529*SIN(Phase_with_Leap_Cycle+6.2085)</f>
        <v>-2.8011132054974328</v>
      </c>
      <c r="N215" s="8">
        <f>9.9269*SIN(2*Phase_with_Leap_Cycle+0.3704)</f>
        <v>9.5689209812397724</v>
      </c>
      <c r="O215" s="8">
        <f>0.3337*SIN(3*Phase_with_Leap_Cycle+0.3042)</f>
        <v>-0.33088672482732517</v>
      </c>
      <c r="P215" s="8">
        <f>0.2317*SIN(4*Phase_with_Leap_Cycle+0.7158)</f>
        <v>0.12380955416393744</v>
      </c>
      <c r="Q215" s="8">
        <f>EoT_1+EoT_2+EoT_3+EoT_4</f>
        <v>6.5607306050789518</v>
      </c>
      <c r="R215" s="8">
        <f>4*(Zone*15-Longitude)</f>
        <v>4</v>
      </c>
      <c r="S215" s="8">
        <f>EoT+Longitude_Correction</f>
        <v>10.560730605078952</v>
      </c>
    </row>
    <row r="216" spans="1:19" x14ac:dyDescent="0.2">
      <c r="A216" s="5">
        <f t="shared" si="15"/>
        <v>45868</v>
      </c>
      <c r="B216" s="2">
        <f t="shared" si="12"/>
        <v>2025</v>
      </c>
      <c r="C216" s="2">
        <f t="shared" si="13"/>
        <v>7</v>
      </c>
      <c r="D216" s="2">
        <f t="shared" si="14"/>
        <v>30</v>
      </c>
      <c r="E216" s="2">
        <v>2025</v>
      </c>
      <c r="F216" s="2">
        <f>IF(Month&lt;= 2, Month + 12,Month)</f>
        <v>7</v>
      </c>
      <c r="G216" s="2">
        <f>12-Zone</f>
        <v>10</v>
      </c>
      <c r="H216" s="2">
        <f>INT(Year_Corrected / 100)</f>
        <v>20</v>
      </c>
      <c r="I216" s="2">
        <f>2 - aaa + INT(aaa/4)</f>
        <v>-13</v>
      </c>
      <c r="J216" s="8">
        <f xml:space="preserve"> bbb + INT(365.25 * Year_Corrected)  + INT(30.6001 * (Month_Corrected + 1))  + Day   + UTC/24 - 730550.5</f>
        <v>9341.9166666666279</v>
      </c>
      <c r="K216" s="8">
        <f>MOD((4 * Days_since_Epoch),1461)</f>
        <v>842.66666666651145</v>
      </c>
      <c r="L216" s="8">
        <f>0.004301 * Days_since_Leap_Cycle_Start</f>
        <v>3.6243093333326657</v>
      </c>
      <c r="M216" s="8">
        <f>7.3529*SIN(Phase_with_Leap_Cycle+6.2085)</f>
        <v>-2.9176534223158659</v>
      </c>
      <c r="N216" s="8">
        <f>9.9269*SIN(2*Phase_with_Leap_Cycle+0.3704)</f>
        <v>9.6541382060512522</v>
      </c>
      <c r="O216" s="8">
        <f>0.3337*SIN(3*Phase_with_Leap_Cycle+0.3042)</f>
        <v>-0.32821542189837538</v>
      </c>
      <c r="P216" s="8">
        <f>0.2317*SIN(4*Phase_with_Leap_Cycle+0.7158)</f>
        <v>0.11004973219950538</v>
      </c>
      <c r="Q216" s="8">
        <f>EoT_1+EoT_2+EoT_3+EoT_4</f>
        <v>6.5183190940365172</v>
      </c>
      <c r="R216" s="8">
        <f>4*(Zone*15-Longitude)</f>
        <v>4</v>
      </c>
      <c r="S216" s="8">
        <f>EoT+Longitude_Correction</f>
        <v>10.518319094036517</v>
      </c>
    </row>
    <row r="217" spans="1:19" x14ac:dyDescent="0.2">
      <c r="A217" s="5">
        <f t="shared" si="15"/>
        <v>45869</v>
      </c>
      <c r="B217" s="2">
        <f t="shared" si="12"/>
        <v>2025</v>
      </c>
      <c r="C217" s="2">
        <f t="shared" si="13"/>
        <v>7</v>
      </c>
      <c r="D217" s="2">
        <f t="shared" si="14"/>
        <v>31</v>
      </c>
      <c r="E217" s="2">
        <v>2025</v>
      </c>
      <c r="F217" s="2">
        <f>IF(Month&lt;= 2, Month + 12,Month)</f>
        <v>7</v>
      </c>
      <c r="G217" s="2">
        <f>12-Zone</f>
        <v>10</v>
      </c>
      <c r="H217" s="2">
        <f>INT(Year_Corrected / 100)</f>
        <v>20</v>
      </c>
      <c r="I217" s="2">
        <f>2 - aaa + INT(aaa/4)</f>
        <v>-13</v>
      </c>
      <c r="J217" s="8">
        <f xml:space="preserve"> bbb + INT(365.25 * Year_Corrected)  + INT(30.6001 * (Month_Corrected + 1))  + Day   + UTC/24 - 730550.5</f>
        <v>9342.9166666666279</v>
      </c>
      <c r="K217" s="8">
        <f>MOD((4 * Days_since_Epoch),1461)</f>
        <v>846.66666666651145</v>
      </c>
      <c r="L217" s="8">
        <f>0.004301 * Days_since_Leap_Cycle_Start</f>
        <v>3.6415133333326657</v>
      </c>
      <c r="M217" s="8">
        <f>7.3529*SIN(Phase_with_Leap_Cycle+6.2085)</f>
        <v>-3.0333301003293762</v>
      </c>
      <c r="N217" s="8">
        <f>9.9269*SIN(2*Phase_with_Leap_Cycle+0.3704)</f>
        <v>9.7279269232139143</v>
      </c>
      <c r="O217" s="8">
        <f>0.3337*SIN(3*Phase_with_Leap_Cycle+0.3042)</f>
        <v>-0.32467001326909189</v>
      </c>
      <c r="P217" s="8">
        <f>0.2317*SIN(4*Phase_with_Leap_Cycle+0.7158)</f>
        <v>9.5768959751958746E-2</v>
      </c>
      <c r="Q217" s="8">
        <f>EoT_1+EoT_2+EoT_3+EoT_4</f>
        <v>6.4656957693674046</v>
      </c>
      <c r="R217" s="8">
        <f>4*(Zone*15-Longitude)</f>
        <v>4</v>
      </c>
      <c r="S217" s="8">
        <f>EoT+Longitude_Correction</f>
        <v>10.465695769367404</v>
      </c>
    </row>
    <row r="218" spans="1:19" x14ac:dyDescent="0.2">
      <c r="A218" s="5">
        <f t="shared" si="15"/>
        <v>45870</v>
      </c>
      <c r="B218" s="2">
        <f t="shared" si="12"/>
        <v>2025</v>
      </c>
      <c r="C218" s="2">
        <f t="shared" si="13"/>
        <v>8</v>
      </c>
      <c r="D218" s="2">
        <f t="shared" si="14"/>
        <v>1</v>
      </c>
      <c r="E218" s="2">
        <v>2025</v>
      </c>
      <c r="F218" s="2">
        <f>IF(Month&lt;= 2, Month + 12,Month)</f>
        <v>8</v>
      </c>
      <c r="G218" s="2">
        <f>12-Zone</f>
        <v>10</v>
      </c>
      <c r="H218" s="2">
        <f>INT(Year_Corrected / 100)</f>
        <v>20</v>
      </c>
      <c r="I218" s="2">
        <f>2 - aaa + INT(aaa/4)</f>
        <v>-13</v>
      </c>
      <c r="J218" s="8">
        <f xml:space="preserve"> bbb + INT(365.25 * Year_Corrected)  + INT(30.6001 * (Month_Corrected + 1))  + Day   + UTC/24 - 730550.5</f>
        <v>9343.9166666666279</v>
      </c>
      <c r="K218" s="8">
        <f>MOD((4 * Days_since_Epoch),1461)</f>
        <v>850.66666666651145</v>
      </c>
      <c r="L218" s="8">
        <f>0.004301 * Days_since_Leap_Cycle_Start</f>
        <v>3.6587173333326657</v>
      </c>
      <c r="M218" s="8">
        <f>7.3529*SIN(Phase_with_Leap_Cycle+6.2085)</f>
        <v>-3.1481090026750365</v>
      </c>
      <c r="N218" s="8">
        <f>9.9269*SIN(2*Phase_with_Leap_Cycle+0.3704)</f>
        <v>9.7901997821118396</v>
      </c>
      <c r="O218" s="8">
        <f>0.3337*SIN(3*Phase_with_Leap_Cycle+0.3042)</f>
        <v>-0.32025994109753936</v>
      </c>
      <c r="P218" s="8">
        <f>0.2317*SIN(4*Phase_with_Leap_Cycle+0.7158)</f>
        <v>8.1034838760503686E-2</v>
      </c>
      <c r="Q218" s="8">
        <f>EoT_1+EoT_2+EoT_3+EoT_4</f>
        <v>6.4028656770997667</v>
      </c>
      <c r="R218" s="8">
        <f>4*(Zone*15-Longitude)</f>
        <v>4</v>
      </c>
      <c r="S218" s="8">
        <f>EoT+Longitude_Correction</f>
        <v>10.402865677099767</v>
      </c>
    </row>
    <row r="219" spans="1:19" x14ac:dyDescent="0.2">
      <c r="A219" s="5">
        <f t="shared" si="15"/>
        <v>45871</v>
      </c>
      <c r="B219" s="2">
        <f t="shared" si="12"/>
        <v>2025</v>
      </c>
      <c r="C219" s="2">
        <f t="shared" si="13"/>
        <v>8</v>
      </c>
      <c r="D219" s="2">
        <f t="shared" si="14"/>
        <v>2</v>
      </c>
      <c r="E219" s="2">
        <v>2025</v>
      </c>
      <c r="F219" s="2">
        <f>IF(Month&lt;= 2, Month + 12,Month)</f>
        <v>8</v>
      </c>
      <c r="G219" s="2">
        <f>12-Zone</f>
        <v>10</v>
      </c>
      <c r="H219" s="2">
        <f>INT(Year_Corrected / 100)</f>
        <v>20</v>
      </c>
      <c r="I219" s="2">
        <f>2 - aaa + INT(aaa/4)</f>
        <v>-13</v>
      </c>
      <c r="J219" s="8">
        <f xml:space="preserve"> bbb + INT(365.25 * Year_Corrected)  + INT(30.6001 * (Month_Corrected + 1))  + Day   + UTC/24 - 730550.5</f>
        <v>9344.9166666666279</v>
      </c>
      <c r="K219" s="8">
        <f>MOD((4 * Days_since_Epoch),1461)</f>
        <v>854.66666666651145</v>
      </c>
      <c r="L219" s="8">
        <f>0.004301 * Days_since_Leap_Cycle_Start</f>
        <v>3.6759213333326657</v>
      </c>
      <c r="M219" s="8">
        <f>7.3529*SIN(Phase_with_Leap_Cycle+6.2085)</f>
        <v>-3.2619561582048786</v>
      </c>
      <c r="N219" s="8">
        <f>9.9269*SIN(2*Phase_with_Leap_Cycle+0.3704)</f>
        <v>9.8408830645291676</v>
      </c>
      <c r="O219" s="8">
        <f>0.3337*SIN(3*Phase_with_Leap_Cycle+0.3042)</f>
        <v>-0.3149969503200214</v>
      </c>
      <c r="P219" s="8">
        <f>0.2317*SIN(4*Phase_with_Leap_Cycle+0.7158)</f>
        <v>6.591711721357553E-2</v>
      </c>
      <c r="Q219" s="8">
        <f>EoT_1+EoT_2+EoT_3+EoT_4</f>
        <v>6.3298470732178433</v>
      </c>
      <c r="R219" s="8">
        <f>4*(Zone*15-Longitude)</f>
        <v>4</v>
      </c>
      <c r="S219" s="8">
        <f>EoT+Longitude_Correction</f>
        <v>10.329847073217843</v>
      </c>
    </row>
    <row r="220" spans="1:19" x14ac:dyDescent="0.2">
      <c r="A220" s="5">
        <f t="shared" si="15"/>
        <v>45872</v>
      </c>
      <c r="B220" s="2">
        <f t="shared" si="12"/>
        <v>2025</v>
      </c>
      <c r="C220" s="2">
        <f t="shared" si="13"/>
        <v>8</v>
      </c>
      <c r="D220" s="2">
        <f t="shared" si="14"/>
        <v>3</v>
      </c>
      <c r="E220" s="2">
        <v>2025</v>
      </c>
      <c r="F220" s="2">
        <f>IF(Month&lt;= 2, Month + 12,Month)</f>
        <v>8</v>
      </c>
      <c r="G220" s="2">
        <f>12-Zone</f>
        <v>10</v>
      </c>
      <c r="H220" s="2">
        <f>INT(Year_Corrected / 100)</f>
        <v>20</v>
      </c>
      <c r="I220" s="2">
        <f>2 - aaa + INT(aaa/4)</f>
        <v>-13</v>
      </c>
      <c r="J220" s="8">
        <f xml:space="preserve"> bbb + INT(365.25 * Year_Corrected)  + INT(30.6001 * (Month_Corrected + 1))  + Day   + UTC/24 - 730550.5</f>
        <v>9345.9166666666279</v>
      </c>
      <c r="K220" s="8">
        <f>MOD((4 * Days_since_Epoch),1461)</f>
        <v>858.66666666651145</v>
      </c>
      <c r="L220" s="8">
        <f>0.004301 * Days_since_Leap_Cycle_Start</f>
        <v>3.6931253333326657</v>
      </c>
      <c r="M220" s="8">
        <f>7.3529*SIN(Phase_with_Leap_Cycle+6.2085)</f>
        <v>-3.3748378715402993</v>
      </c>
      <c r="N220" s="8">
        <f>9.9269*SIN(2*Phase_with_Leap_Cycle+0.3704)</f>
        <v>9.8799167719172516</v>
      </c>
      <c r="O220" s="8">
        <f>0.3337*SIN(3*Phase_with_Leap_Cycle+0.3042)</f>
        <v>-0.30889505737188061</v>
      </c>
      <c r="P220" s="8">
        <f>0.2317*SIN(4*Phase_with_Leap_Cycle+0.7158)</f>
        <v>5.0487358977674091E-2</v>
      </c>
      <c r="Q220" s="8">
        <f>EoT_1+EoT_2+EoT_3+EoT_4</f>
        <v>6.2466712019827462</v>
      </c>
      <c r="R220" s="8">
        <f>4*(Zone*15-Longitude)</f>
        <v>4</v>
      </c>
      <c r="S220" s="8">
        <f>EoT+Longitude_Correction</f>
        <v>10.246671201982746</v>
      </c>
    </row>
    <row r="221" spans="1:19" x14ac:dyDescent="0.2">
      <c r="A221" s="5">
        <f t="shared" si="15"/>
        <v>45873</v>
      </c>
      <c r="B221" s="2">
        <f t="shared" si="12"/>
        <v>2025</v>
      </c>
      <c r="C221" s="2">
        <f t="shared" si="13"/>
        <v>8</v>
      </c>
      <c r="D221" s="2">
        <f t="shared" si="14"/>
        <v>4</v>
      </c>
      <c r="E221" s="2">
        <v>2025</v>
      </c>
      <c r="F221" s="2">
        <f>IF(Month&lt;= 2, Month + 12,Month)</f>
        <v>8</v>
      </c>
      <c r="G221" s="2">
        <f>12-Zone</f>
        <v>10</v>
      </c>
      <c r="H221" s="2">
        <f>INT(Year_Corrected / 100)</f>
        <v>20</v>
      </c>
      <c r="I221" s="2">
        <f>2 - aaa + INT(aaa/4)</f>
        <v>-13</v>
      </c>
      <c r="J221" s="8">
        <f xml:space="preserve"> bbb + INT(365.25 * Year_Corrected)  + INT(30.6001 * (Month_Corrected + 1))  + Day   + UTC/24 - 730550.5</f>
        <v>9346.9166666666279</v>
      </c>
      <c r="K221" s="8">
        <f>MOD((4 * Days_since_Epoch),1461)</f>
        <v>862.66666666651145</v>
      </c>
      <c r="L221" s="8">
        <f>0.004301 * Days_since_Leap_Cycle_Start</f>
        <v>3.7103293333326657</v>
      </c>
      <c r="M221" s="8">
        <f>7.3529*SIN(Phase_with_Leap_Cycle+6.2085)</f>
        <v>-3.4867207330449617</v>
      </c>
      <c r="N221" s="8">
        <f>9.9269*SIN(2*Phase_with_Leap_Cycle+0.3704)</f>
        <v>9.9072546964205692</v>
      </c>
      <c r="O221" s="8">
        <f>0.3337*SIN(3*Phase_with_Leap_Cycle+0.3042)</f>
        <v>-0.30197051285882542</v>
      </c>
      <c r="P221" s="8">
        <f>0.2317*SIN(4*Phase_with_Leap_Cycle+0.7158)</f>
        <v>3.481860503024365E-2</v>
      </c>
      <c r="Q221" s="8">
        <f>EoT_1+EoT_2+EoT_3+EoT_4</f>
        <v>6.1533820555470253</v>
      </c>
      <c r="R221" s="8">
        <f>4*(Zone*15-Longitude)</f>
        <v>4</v>
      </c>
      <c r="S221" s="8">
        <f>EoT+Longitude_Correction</f>
        <v>10.153382055547025</v>
      </c>
    </row>
    <row r="222" spans="1:19" x14ac:dyDescent="0.2">
      <c r="A222" s="5">
        <f t="shared" si="15"/>
        <v>45874</v>
      </c>
      <c r="B222" s="2">
        <f t="shared" si="12"/>
        <v>2025</v>
      </c>
      <c r="C222" s="2">
        <f t="shared" si="13"/>
        <v>8</v>
      </c>
      <c r="D222" s="2">
        <f t="shared" si="14"/>
        <v>5</v>
      </c>
      <c r="E222" s="2">
        <v>2025</v>
      </c>
      <c r="F222" s="2">
        <f>IF(Month&lt;= 2, Month + 12,Month)</f>
        <v>8</v>
      </c>
      <c r="G222" s="2">
        <f>12-Zone</f>
        <v>10</v>
      </c>
      <c r="H222" s="2">
        <f>INT(Year_Corrected / 100)</f>
        <v>20</v>
      </c>
      <c r="I222" s="2">
        <f>2 - aaa + INT(aaa/4)</f>
        <v>-13</v>
      </c>
      <c r="J222" s="8">
        <f xml:space="preserve"> bbb + INT(365.25 * Year_Corrected)  + INT(30.6001 * (Month_Corrected + 1))  + Day   + UTC/24 - 730550.5</f>
        <v>9347.9166666666279</v>
      </c>
      <c r="K222" s="8">
        <f>MOD((4 * Days_since_Epoch),1461)</f>
        <v>866.66666666651145</v>
      </c>
      <c r="L222" s="8">
        <f>0.004301 * Days_since_Leap_Cycle_Start</f>
        <v>3.7275333333326657</v>
      </c>
      <c r="M222" s="8">
        <f>7.3529*SIN(Phase_with_Leap_Cycle+6.2085)</f>
        <v>-3.5975716287130197</v>
      </c>
      <c r="N222" s="8">
        <f>9.9269*SIN(2*Phase_with_Leap_Cycle+0.3704)</f>
        <v>9.9228644755772777</v>
      </c>
      <c r="O222" s="8">
        <f>0.3337*SIN(3*Phase_with_Leap_Cycle+0.3042)</f>
        <v>-0.29424175827819959</v>
      </c>
      <c r="P222" s="8">
        <f>0.2317*SIN(4*Phase_with_Leap_Cycle+0.7158)</f>
        <v>1.8985027700244704E-2</v>
      </c>
      <c r="Q222" s="8">
        <f>EoT_1+EoT_2+EoT_3+EoT_4</f>
        <v>6.0500361162863028</v>
      </c>
      <c r="R222" s="8">
        <f>4*(Zone*15-Longitude)</f>
        <v>4</v>
      </c>
      <c r="S222" s="8">
        <f>EoT+Longitude_Correction</f>
        <v>10.050036116286304</v>
      </c>
    </row>
    <row r="223" spans="1:19" x14ac:dyDescent="0.2">
      <c r="A223" s="5">
        <f t="shared" si="15"/>
        <v>45875</v>
      </c>
      <c r="B223" s="2">
        <f t="shared" si="12"/>
        <v>2025</v>
      </c>
      <c r="C223" s="2">
        <f t="shared" si="13"/>
        <v>8</v>
      </c>
      <c r="D223" s="2">
        <f t="shared" si="14"/>
        <v>6</v>
      </c>
      <c r="E223" s="2">
        <v>2025</v>
      </c>
      <c r="F223" s="2">
        <f>IF(Month&lt;= 2, Month + 12,Month)</f>
        <v>8</v>
      </c>
      <c r="G223" s="2">
        <f>12-Zone</f>
        <v>10</v>
      </c>
      <c r="H223" s="2">
        <f>INT(Year_Corrected / 100)</f>
        <v>20</v>
      </c>
      <c r="I223" s="2">
        <f>2 - aaa + INT(aaa/4)</f>
        <v>-13</v>
      </c>
      <c r="J223" s="8">
        <f xml:space="preserve"> bbb + INT(365.25 * Year_Corrected)  + INT(30.6001 * (Month_Corrected + 1))  + Day   + UTC/24 - 730550.5</f>
        <v>9348.9166666666279</v>
      </c>
      <c r="K223" s="8">
        <f>MOD((4 * Days_since_Epoch),1461)</f>
        <v>870.66666666651145</v>
      </c>
      <c r="L223" s="8">
        <f>0.004301 * Days_since_Leap_Cycle_Start</f>
        <v>3.7447373333326657</v>
      </c>
      <c r="M223" s="8">
        <f>7.3529*SIN(Phase_with_Leap_Cycle+6.2085)</f>
        <v>-3.7073577499698489</v>
      </c>
      <c r="N223" s="8">
        <f>9.9269*SIN(2*Phase_with_Leap_Cycle+0.3704)</f>
        <v>9.926727630629701</v>
      </c>
      <c r="O223" s="8">
        <f>0.3337*SIN(3*Phase_with_Leap_Cycle+0.3042)</f>
        <v>-0.28572937690545169</v>
      </c>
      <c r="P223" s="8">
        <f>0.2317*SIN(4*Phase_with_Leap_Cycle+0.7158)</f>
        <v>3.0615795531641183E-3</v>
      </c>
      <c r="Q223" s="8">
        <f>EoT_1+EoT_2+EoT_3+EoT_4</f>
        <v>5.9367020833075648</v>
      </c>
      <c r="R223" s="8">
        <f>4*(Zone*15-Longitude)</f>
        <v>4</v>
      </c>
      <c r="S223" s="8">
        <f>EoT+Longitude_Correction</f>
        <v>9.9367020833075657</v>
      </c>
    </row>
    <row r="224" spans="1:19" x14ac:dyDescent="0.2">
      <c r="A224" s="5">
        <f t="shared" si="15"/>
        <v>45876</v>
      </c>
      <c r="B224" s="2">
        <f t="shared" si="12"/>
        <v>2025</v>
      </c>
      <c r="C224" s="2">
        <f t="shared" si="13"/>
        <v>8</v>
      </c>
      <c r="D224" s="2">
        <f t="shared" si="14"/>
        <v>7</v>
      </c>
      <c r="E224" s="2">
        <v>2025</v>
      </c>
      <c r="F224" s="2">
        <f>IF(Month&lt;= 2, Month + 12,Month)</f>
        <v>8</v>
      </c>
      <c r="G224" s="2">
        <f>12-Zone</f>
        <v>10</v>
      </c>
      <c r="H224" s="2">
        <f>INT(Year_Corrected / 100)</f>
        <v>20</v>
      </c>
      <c r="I224" s="2">
        <f>2 - aaa + INT(aaa/4)</f>
        <v>-13</v>
      </c>
      <c r="J224" s="8">
        <f xml:space="preserve"> bbb + INT(365.25 * Year_Corrected)  + INT(30.6001 * (Month_Corrected + 1))  + Day   + UTC/24 - 730550.5</f>
        <v>9349.9166666666279</v>
      </c>
      <c r="K224" s="8">
        <f>MOD((4 * Days_since_Epoch),1461)</f>
        <v>874.66666666651145</v>
      </c>
      <c r="L224" s="8">
        <f>0.004301 * Days_since_Leap_Cycle_Start</f>
        <v>3.7619413333326657</v>
      </c>
      <c r="M224" s="8">
        <f>7.3529*SIN(Phase_with_Leap_Cycle+6.2085)</f>
        <v>-3.8160466033824769</v>
      </c>
      <c r="N224" s="8">
        <f>9.9269*SIN(2*Phase_with_Leap_Cycle+0.3704)</f>
        <v>9.9188395883993632</v>
      </c>
      <c r="O224" s="8">
        <f>0.3337*SIN(3*Phase_with_Leap_Cycle+0.3042)</f>
        <v>-0.27645603897660626</v>
      </c>
      <c r="P224" s="8">
        <f>0.2317*SIN(4*Phase_with_Leap_Cycle+0.7158)</f>
        <v>-1.2876361417437594E-2</v>
      </c>
      <c r="Q224" s="8">
        <f>EoT_1+EoT_2+EoT_3+EoT_4</f>
        <v>5.8134605846228427</v>
      </c>
      <c r="R224" s="8">
        <f>4*(Zone*15-Longitude)</f>
        <v>4</v>
      </c>
      <c r="S224" s="8">
        <f>EoT+Longitude_Correction</f>
        <v>9.8134605846228418</v>
      </c>
    </row>
    <row r="225" spans="1:19" x14ac:dyDescent="0.2">
      <c r="A225" s="5">
        <f t="shared" si="15"/>
        <v>45877</v>
      </c>
      <c r="B225" s="2">
        <f t="shared" si="12"/>
        <v>2025</v>
      </c>
      <c r="C225" s="2">
        <f t="shared" si="13"/>
        <v>8</v>
      </c>
      <c r="D225" s="2">
        <f t="shared" si="14"/>
        <v>8</v>
      </c>
      <c r="E225" s="2">
        <v>2025</v>
      </c>
      <c r="F225" s="2">
        <f>IF(Month&lt;= 2, Month + 12,Month)</f>
        <v>8</v>
      </c>
      <c r="G225" s="2">
        <f>12-Zone</f>
        <v>10</v>
      </c>
      <c r="H225" s="2">
        <f>INT(Year_Corrected / 100)</f>
        <v>20</v>
      </c>
      <c r="I225" s="2">
        <f>2 - aaa + INT(aaa/4)</f>
        <v>-13</v>
      </c>
      <c r="J225" s="8">
        <f xml:space="preserve"> bbb + INT(365.25 * Year_Corrected)  + INT(30.6001 * (Month_Corrected + 1))  + Day   + UTC/24 - 730550.5</f>
        <v>9350.9166666666279</v>
      </c>
      <c r="K225" s="8">
        <f>MOD((4 * Days_since_Epoch),1461)</f>
        <v>878.66666666651145</v>
      </c>
      <c r="L225" s="8">
        <f>0.004301 * Days_since_Leap_Cycle_Start</f>
        <v>3.7791453333326657</v>
      </c>
      <c r="M225" s="8">
        <f>7.3529*SIN(Phase_with_Leap_Cycle+6.2085)</f>
        <v>-3.9236060202766301</v>
      </c>
      <c r="N225" s="8">
        <f>9.9269*SIN(2*Phase_with_Leap_Cycle+0.3704)</f>
        <v>9.8992096867006829</v>
      </c>
      <c r="O225" s="8">
        <f>0.3337*SIN(3*Phase_with_Leap_Cycle+0.3042)</f>
        <v>-0.26644644131272666</v>
      </c>
      <c r="P225" s="8">
        <f>0.2317*SIN(4*Phase_with_Leap_Cycle+0.7158)</f>
        <v>-2.8753348612258995E-2</v>
      </c>
      <c r="Q225" s="8">
        <f>EoT_1+EoT_2+EoT_3+EoT_4</f>
        <v>5.6804038764990672</v>
      </c>
      <c r="R225" s="8">
        <f>4*(Zone*15-Longitude)</f>
        <v>4</v>
      </c>
      <c r="S225" s="8">
        <f>EoT+Longitude_Correction</f>
        <v>9.6804038764990672</v>
      </c>
    </row>
    <row r="226" spans="1:19" x14ac:dyDescent="0.2">
      <c r="A226" s="5">
        <f t="shared" si="15"/>
        <v>45878</v>
      </c>
      <c r="B226" s="2">
        <f t="shared" si="12"/>
        <v>2025</v>
      </c>
      <c r="C226" s="2">
        <f t="shared" si="13"/>
        <v>8</v>
      </c>
      <c r="D226" s="2">
        <f t="shared" si="14"/>
        <v>9</v>
      </c>
      <c r="E226" s="2">
        <v>2025</v>
      </c>
      <c r="F226" s="2">
        <f>IF(Month&lt;= 2, Month + 12,Month)</f>
        <v>8</v>
      </c>
      <c r="G226" s="2">
        <f>12-Zone</f>
        <v>10</v>
      </c>
      <c r="H226" s="2">
        <f>INT(Year_Corrected / 100)</f>
        <v>20</v>
      </c>
      <c r="I226" s="2">
        <f>2 - aaa + INT(aaa/4)</f>
        <v>-13</v>
      </c>
      <c r="J226" s="8">
        <f xml:space="preserve"> bbb + INT(365.25 * Year_Corrected)  + INT(30.6001 * (Month_Corrected + 1))  + Day   + UTC/24 - 730550.5</f>
        <v>9351.9166666666279</v>
      </c>
      <c r="K226" s="8">
        <f>MOD((4 * Days_since_Epoch),1461)</f>
        <v>882.66666666651145</v>
      </c>
      <c r="L226" s="8">
        <f>0.004301 * Days_since_Leap_Cycle_Start</f>
        <v>3.7963493333326657</v>
      </c>
      <c r="M226" s="8">
        <f>7.3529*SIN(Phase_with_Leap_Cycle+6.2085)</f>
        <v>-4.0300041662577195</v>
      </c>
      <c r="N226" s="8">
        <f>9.9269*SIN(2*Phase_with_Leap_Cycle+0.3704)</f>
        <v>9.8678611632869373</v>
      </c>
      <c r="O226" s="8">
        <f>0.3337*SIN(3*Phase_with_Leap_Cycle+0.3042)</f>
        <v>-0.25572724154715992</v>
      </c>
      <c r="P226" s="8">
        <f>0.2317*SIN(4*Phase_with_Leap_Cycle+0.7158)</f>
        <v>-4.4494223973354514E-2</v>
      </c>
      <c r="Q226" s="8">
        <f>EoT_1+EoT_2+EoT_3+EoT_4</f>
        <v>5.5376355315087027</v>
      </c>
      <c r="R226" s="8">
        <f>4*(Zone*15-Longitude)</f>
        <v>4</v>
      </c>
      <c r="S226" s="8">
        <f>EoT+Longitude_Correction</f>
        <v>9.5376355315087018</v>
      </c>
    </row>
    <row r="227" spans="1:19" x14ac:dyDescent="0.2">
      <c r="A227" s="5">
        <f t="shared" si="15"/>
        <v>45879</v>
      </c>
      <c r="B227" s="2">
        <f t="shared" si="12"/>
        <v>2025</v>
      </c>
      <c r="C227" s="2">
        <f t="shared" si="13"/>
        <v>8</v>
      </c>
      <c r="D227" s="2">
        <f t="shared" si="14"/>
        <v>10</v>
      </c>
      <c r="E227" s="2">
        <v>2025</v>
      </c>
      <c r="F227" s="2">
        <f>IF(Month&lt;= 2, Month + 12,Month)</f>
        <v>8</v>
      </c>
      <c r="G227" s="2">
        <f>12-Zone</f>
        <v>10</v>
      </c>
      <c r="H227" s="2">
        <f>INT(Year_Corrected / 100)</f>
        <v>20</v>
      </c>
      <c r="I227" s="2">
        <f>2 - aaa + INT(aaa/4)</f>
        <v>-13</v>
      </c>
      <c r="J227" s="8">
        <f xml:space="preserve"> bbb + INT(365.25 * Year_Corrected)  + INT(30.6001 * (Month_Corrected + 1))  + Day   + UTC/24 - 730550.5</f>
        <v>9352.9166666666279</v>
      </c>
      <c r="K227" s="8">
        <f>MOD((4 * Days_since_Epoch),1461)</f>
        <v>886.66666666651145</v>
      </c>
      <c r="L227" s="8">
        <f>0.004301 * Days_since_Leap_Cycle_Start</f>
        <v>3.8135533333326657</v>
      </c>
      <c r="M227" s="8">
        <f>7.3529*SIN(Phase_with_Leap_Cycle+6.2085)</f>
        <v>-4.1352095506328839</v>
      </c>
      <c r="N227" s="8">
        <f>9.9269*SIN(2*Phase_with_Leap_Cycle+0.3704)</f>
        <v>9.824831128341545</v>
      </c>
      <c r="O227" s="8">
        <f>0.3337*SIN(3*Phase_with_Leap_Cycle+0.3042)</f>
        <v>-0.24432698713073583</v>
      </c>
      <c r="P227" s="8">
        <f>0.2317*SIN(4*Phase_with_Leap_Cycle+0.7158)</f>
        <v>-6.0024473765341826E-2</v>
      </c>
      <c r="Q227" s="8">
        <f>EoT_1+EoT_2+EoT_3+EoT_4</f>
        <v>5.3852701168125838</v>
      </c>
      <c r="R227" s="8">
        <f>4*(Zone*15-Longitude)</f>
        <v>4</v>
      </c>
      <c r="S227" s="8">
        <f>EoT+Longitude_Correction</f>
        <v>9.3852701168125847</v>
      </c>
    </row>
    <row r="228" spans="1:19" x14ac:dyDescent="0.2">
      <c r="A228" s="5">
        <f t="shared" si="15"/>
        <v>45880</v>
      </c>
      <c r="B228" s="2">
        <f t="shared" si="12"/>
        <v>2025</v>
      </c>
      <c r="C228" s="2">
        <f t="shared" si="13"/>
        <v>8</v>
      </c>
      <c r="D228" s="2">
        <f t="shared" si="14"/>
        <v>11</v>
      </c>
      <c r="E228" s="2">
        <v>2025</v>
      </c>
      <c r="F228" s="2">
        <f>IF(Month&lt;= 2, Month + 12,Month)</f>
        <v>8</v>
      </c>
      <c r="G228" s="2">
        <f>12-Zone</f>
        <v>10</v>
      </c>
      <c r="H228" s="2">
        <f>INT(Year_Corrected / 100)</f>
        <v>20</v>
      </c>
      <c r="I228" s="2">
        <f>2 - aaa + INT(aaa/4)</f>
        <v>-13</v>
      </c>
      <c r="J228" s="8">
        <f xml:space="preserve"> bbb + INT(365.25 * Year_Corrected)  + INT(30.6001 * (Month_Corrected + 1))  + Day   + UTC/24 - 730550.5</f>
        <v>9353.9166666666279</v>
      </c>
      <c r="K228" s="8">
        <f>MOD((4 * Days_since_Epoch),1461)</f>
        <v>890.66666666651145</v>
      </c>
      <c r="L228" s="8">
        <f>0.004301 * Days_since_Leap_Cycle_Start</f>
        <v>3.8307573333326657</v>
      </c>
      <c r="M228" s="8">
        <f>7.3529*SIN(Phase_with_Leap_Cycle+6.2085)</f>
        <v>-4.2391910357312597</v>
      </c>
      <c r="N228" s="8">
        <f>9.9269*SIN(2*Phase_with_Leap_Cycle+0.3704)</f>
        <v>9.7701705205472802</v>
      </c>
      <c r="O228" s="8">
        <f>0.3337*SIN(3*Phase_with_Leap_Cycle+0.3042)</f>
        <v>-0.23227603930398702</v>
      </c>
      <c r="P228" s="8">
        <f>0.2317*SIN(4*Phase_with_Leap_Cycle+0.7158)</f>
        <v>-7.5270581306532733E-2</v>
      </c>
      <c r="Q228" s="8">
        <f>EoT_1+EoT_2+EoT_3+EoT_4</f>
        <v>5.2234328642055008</v>
      </c>
      <c r="R228" s="8">
        <f>4*(Zone*15-Longitude)</f>
        <v>4</v>
      </c>
      <c r="S228" s="8">
        <f>EoT+Longitude_Correction</f>
        <v>9.2234328642055008</v>
      </c>
    </row>
    <row r="229" spans="1:19" x14ac:dyDescent="0.2">
      <c r="A229" s="5">
        <f t="shared" si="15"/>
        <v>45881</v>
      </c>
      <c r="B229" s="2">
        <f t="shared" si="12"/>
        <v>2025</v>
      </c>
      <c r="C229" s="2">
        <f t="shared" si="13"/>
        <v>8</v>
      </c>
      <c r="D229" s="2">
        <f t="shared" si="14"/>
        <v>12</v>
      </c>
      <c r="E229" s="2">
        <v>2025</v>
      </c>
      <c r="F229" s="2">
        <f>IF(Month&lt;= 2, Month + 12,Month)</f>
        <v>8</v>
      </c>
      <c r="G229" s="2">
        <f>12-Zone</f>
        <v>10</v>
      </c>
      <c r="H229" s="2">
        <f>INT(Year_Corrected / 100)</f>
        <v>20</v>
      </c>
      <c r="I229" s="2">
        <f>2 - aaa + INT(aaa/4)</f>
        <v>-13</v>
      </c>
      <c r="J229" s="8">
        <f xml:space="preserve"> bbb + INT(365.25 * Year_Corrected)  + INT(30.6001 * (Month_Corrected + 1))  + Day   + UTC/24 - 730550.5</f>
        <v>9354.9166666666279</v>
      </c>
      <c r="K229" s="8">
        <f>MOD((4 * Days_since_Epoch),1461)</f>
        <v>894.66666666651145</v>
      </c>
      <c r="L229" s="8">
        <f>0.004301 * Days_since_Leap_Cycle_Start</f>
        <v>3.8479613333326657</v>
      </c>
      <c r="M229" s="8">
        <f>7.3529*SIN(Phase_with_Leap_Cycle+6.2085)</f>
        <v>-4.3419178461198724</v>
      </c>
      <c r="N229" s="8">
        <f>9.9269*SIN(2*Phase_with_Leap_Cycle+0.3704)</f>
        <v>9.7039440467853737</v>
      </c>
      <c r="O229" s="8">
        <f>0.3337*SIN(3*Phase_with_Leap_Cycle+0.3042)</f>
        <v>-0.21960649223887099</v>
      </c>
      <c r="P229" s="8">
        <f>0.2317*SIN(4*Phase_with_Leap_Cycle+0.7158)</f>
        <v>-9.0160374980235547E-2</v>
      </c>
      <c r="Q229" s="8">
        <f>EoT_1+EoT_2+EoT_3+EoT_4</f>
        <v>5.0522593334463952</v>
      </c>
      <c r="R229" s="8">
        <f>4*(Zone*15-Longitude)</f>
        <v>4</v>
      </c>
      <c r="S229" s="8">
        <f>EoT+Longitude_Correction</f>
        <v>9.0522593334463952</v>
      </c>
    </row>
    <row r="230" spans="1:19" x14ac:dyDescent="0.2">
      <c r="A230" s="5">
        <f t="shared" si="15"/>
        <v>45882</v>
      </c>
      <c r="B230" s="2">
        <f t="shared" si="12"/>
        <v>2025</v>
      </c>
      <c r="C230" s="2">
        <f t="shared" si="13"/>
        <v>8</v>
      </c>
      <c r="D230" s="2">
        <f t="shared" si="14"/>
        <v>13</v>
      </c>
      <c r="E230" s="2">
        <v>2025</v>
      </c>
      <c r="F230" s="2">
        <f>IF(Month&lt;= 2, Month + 12,Month)</f>
        <v>8</v>
      </c>
      <c r="G230" s="2">
        <f>12-Zone</f>
        <v>10</v>
      </c>
      <c r="H230" s="2">
        <f>INT(Year_Corrected / 100)</f>
        <v>20</v>
      </c>
      <c r="I230" s="2">
        <f>2 - aaa + INT(aaa/4)</f>
        <v>-13</v>
      </c>
      <c r="J230" s="8">
        <f xml:space="preserve"> bbb + INT(365.25 * Year_Corrected)  + INT(30.6001 * (Month_Corrected + 1))  + Day   + UTC/24 - 730550.5</f>
        <v>9355.9166666666279</v>
      </c>
      <c r="K230" s="8">
        <f>MOD((4 * Days_since_Epoch),1461)</f>
        <v>898.66666666651145</v>
      </c>
      <c r="L230" s="8">
        <f>0.004301 * Days_since_Leap_Cycle_Start</f>
        <v>3.8651653333326657</v>
      </c>
      <c r="M230" s="8">
        <f>7.3529*SIN(Phase_with_Leap_Cycle+6.2085)</f>
        <v>-4.4433595777122141</v>
      </c>
      <c r="N230" s="8">
        <f>9.9269*SIN(2*Phase_with_Leap_Cycle+0.3704)</f>
        <v>9.6262301055359067</v>
      </c>
      <c r="O230" s="8">
        <f>0.3337*SIN(3*Phase_with_Leap_Cycle+0.3042)</f>
        <v>-0.20635208756534032</v>
      </c>
      <c r="P230" s="8">
        <f>0.2317*SIN(4*Phase_with_Leap_Cycle+0.7158)</f>
        <v>-0.10462336987883084</v>
      </c>
      <c r="Q230" s="8">
        <f>EoT_1+EoT_2+EoT_3+EoT_4</f>
        <v>4.8718950703795212</v>
      </c>
      <c r="R230" s="8">
        <f>4*(Zone*15-Longitude)</f>
        <v>4</v>
      </c>
      <c r="S230" s="8">
        <f>EoT+Longitude_Correction</f>
        <v>8.8718950703795212</v>
      </c>
    </row>
    <row r="231" spans="1:19" x14ac:dyDescent="0.2">
      <c r="A231" s="5">
        <f t="shared" si="15"/>
        <v>45883</v>
      </c>
      <c r="B231" s="2">
        <f t="shared" si="12"/>
        <v>2025</v>
      </c>
      <c r="C231" s="2">
        <f t="shared" si="13"/>
        <v>8</v>
      </c>
      <c r="D231" s="2">
        <f t="shared" si="14"/>
        <v>14</v>
      </c>
      <c r="E231" s="2">
        <v>2025</v>
      </c>
      <c r="F231" s="2">
        <f>IF(Month&lt;= 2, Month + 12,Month)</f>
        <v>8</v>
      </c>
      <c r="G231" s="2">
        <f>12-Zone</f>
        <v>10</v>
      </c>
      <c r="H231" s="2">
        <f>INT(Year_Corrected / 100)</f>
        <v>20</v>
      </c>
      <c r="I231" s="2">
        <f>2 - aaa + INT(aaa/4)</f>
        <v>-13</v>
      </c>
      <c r="J231" s="8">
        <f xml:space="preserve"> bbb + INT(365.25 * Year_Corrected)  + INT(30.6001 * (Month_Corrected + 1))  + Day   + UTC/24 - 730550.5</f>
        <v>9356.9166666666279</v>
      </c>
      <c r="K231" s="8">
        <f>MOD((4 * Days_since_Epoch),1461)</f>
        <v>902.66666666651145</v>
      </c>
      <c r="L231" s="8">
        <f>0.004301 * Days_since_Leap_Cycle_Start</f>
        <v>3.8823693333326657</v>
      </c>
      <c r="M231" s="8">
        <f>7.3529*SIN(Phase_with_Leap_Cycle+6.2085)</f>
        <v>-4.5434862067669277</v>
      </c>
      <c r="N231" s="8">
        <f>9.9269*SIN(2*Phase_with_Leap_Cycle+0.3704)</f>
        <v>9.5371206940702216</v>
      </c>
      <c r="O231" s="8">
        <f>0.3337*SIN(3*Phase_with_Leap_Cycle+0.3042)</f>
        <v>-0.19254812451038628</v>
      </c>
      <c r="P231" s="8">
        <f>0.2317*SIN(4*Phase_with_Leap_Cycle+0.7158)</f>
        <v>-0.11859110146333897</v>
      </c>
      <c r="Q231" s="8">
        <f>EoT_1+EoT_2+EoT_3+EoT_4</f>
        <v>4.6824952613295681</v>
      </c>
      <c r="R231" s="8">
        <f>4*(Zone*15-Longitude)</f>
        <v>4</v>
      </c>
      <c r="S231" s="8">
        <f>EoT+Longitude_Correction</f>
        <v>8.6824952613295672</v>
      </c>
    </row>
    <row r="232" spans="1:19" x14ac:dyDescent="0.2">
      <c r="A232" s="5">
        <f t="shared" si="15"/>
        <v>45884</v>
      </c>
      <c r="B232" s="2">
        <f t="shared" si="12"/>
        <v>2025</v>
      </c>
      <c r="C232" s="2">
        <f t="shared" si="13"/>
        <v>8</v>
      </c>
      <c r="D232" s="2">
        <f t="shared" si="14"/>
        <v>15</v>
      </c>
      <c r="E232" s="2">
        <v>2025</v>
      </c>
      <c r="F232" s="2">
        <f>IF(Month&lt;= 2, Month + 12,Month)</f>
        <v>8</v>
      </c>
      <c r="G232" s="2">
        <f>12-Zone</f>
        <v>10</v>
      </c>
      <c r="H232" s="2">
        <f>INT(Year_Corrected / 100)</f>
        <v>20</v>
      </c>
      <c r="I232" s="2">
        <f>2 - aaa + INT(aaa/4)</f>
        <v>-13</v>
      </c>
      <c r="J232" s="8">
        <f xml:space="preserve"> bbb + INT(365.25 * Year_Corrected)  + INT(30.6001 * (Month_Corrected + 1))  + Day   + UTC/24 - 730550.5</f>
        <v>9357.9166666666279</v>
      </c>
      <c r="K232" s="8">
        <f>MOD((4 * Days_since_Epoch),1461)</f>
        <v>906.66666666651145</v>
      </c>
      <c r="L232" s="8">
        <f>0.004301 * Days_since_Leap_Cycle_Start</f>
        <v>3.8995733333326656</v>
      </c>
      <c r="M232" s="8">
        <f>7.3529*SIN(Phase_with_Leap_Cycle+6.2085)</f>
        <v>-4.6422680987739957</v>
      </c>
      <c r="N232" s="8">
        <f>9.9269*SIN(2*Phase_with_Leap_Cycle+0.3704)</f>
        <v>9.4367212995450842</v>
      </c>
      <c r="O232" s="8">
        <f>0.3337*SIN(3*Phase_with_Leap_Cycle+0.3042)</f>
        <v>-0.17823136588888139</v>
      </c>
      <c r="P232" s="8">
        <f>0.2317*SIN(4*Phase_with_Leap_Cycle+0.7158)</f>
        <v>-0.13199744965903215</v>
      </c>
      <c r="Q232" s="8">
        <f>EoT_1+EoT_2+EoT_3+EoT_4</f>
        <v>4.4842243852231753</v>
      </c>
      <c r="R232" s="8">
        <f>4*(Zone*15-Longitude)</f>
        <v>4</v>
      </c>
      <c r="S232" s="8">
        <f>EoT+Longitude_Correction</f>
        <v>8.4842243852231753</v>
      </c>
    </row>
    <row r="233" spans="1:19" x14ac:dyDescent="0.2">
      <c r="A233" s="5">
        <f t="shared" si="15"/>
        <v>45885</v>
      </c>
      <c r="B233" s="2">
        <f t="shared" si="12"/>
        <v>2025</v>
      </c>
      <c r="C233" s="2">
        <f t="shared" si="13"/>
        <v>8</v>
      </c>
      <c r="D233" s="2">
        <f t="shared" si="14"/>
        <v>16</v>
      </c>
      <c r="E233" s="2">
        <v>2025</v>
      </c>
      <c r="F233" s="2">
        <f>IF(Month&lt;= 2, Month + 12,Month)</f>
        <v>8</v>
      </c>
      <c r="G233" s="2">
        <f>12-Zone</f>
        <v>10</v>
      </c>
      <c r="H233" s="2">
        <f>INT(Year_Corrected / 100)</f>
        <v>20</v>
      </c>
      <c r="I233" s="2">
        <f>2 - aaa + INT(aaa/4)</f>
        <v>-13</v>
      </c>
      <c r="J233" s="8">
        <f xml:space="preserve"> bbb + INT(365.25 * Year_Corrected)  + INT(30.6001 * (Month_Corrected + 1))  + Day   + UTC/24 - 730550.5</f>
        <v>9358.9166666666279</v>
      </c>
      <c r="K233" s="8">
        <f>MOD((4 * Days_since_Epoch),1461)</f>
        <v>910.66666666651145</v>
      </c>
      <c r="L233" s="8">
        <f>0.004301 * Days_since_Leap_Cycle_Start</f>
        <v>3.9167773333326656</v>
      </c>
      <c r="M233" s="8">
        <f>7.3529*SIN(Phase_with_Leap_Cycle+6.2085)</f>
        <v>-4.7396760172256425</v>
      </c>
      <c r="N233" s="8">
        <f>9.9269*SIN(2*Phase_with_Leap_Cycle+0.3704)</f>
        <v>9.3251507741277102</v>
      </c>
      <c r="O233" s="8">
        <f>0.3337*SIN(3*Phase_with_Leap_Cycle+0.3042)</f>
        <v>-0.16343994019658353</v>
      </c>
      <c r="P233" s="8">
        <f>0.2317*SIN(4*Phase_with_Leap_Cycle+0.7158)</f>
        <v>-0.14477895185287251</v>
      </c>
      <c r="Q233" s="8">
        <f>EoT_1+EoT_2+EoT_3+EoT_4</f>
        <v>4.277255864852612</v>
      </c>
      <c r="R233" s="8">
        <f>4*(Zone*15-Longitude)</f>
        <v>4</v>
      </c>
      <c r="S233" s="8">
        <f>EoT+Longitude_Correction</f>
        <v>8.2772558648526129</v>
      </c>
    </row>
    <row r="234" spans="1:19" x14ac:dyDescent="0.2">
      <c r="A234" s="5">
        <f t="shared" si="15"/>
        <v>45886</v>
      </c>
      <c r="B234" s="2">
        <f t="shared" si="12"/>
        <v>2025</v>
      </c>
      <c r="C234" s="2">
        <f t="shared" si="13"/>
        <v>8</v>
      </c>
      <c r="D234" s="2">
        <f t="shared" si="14"/>
        <v>17</v>
      </c>
      <c r="E234" s="2">
        <v>2025</v>
      </c>
      <c r="F234" s="2">
        <f>IF(Month&lt;= 2, Month + 12,Month)</f>
        <v>8</v>
      </c>
      <c r="G234" s="2">
        <f>12-Zone</f>
        <v>10</v>
      </c>
      <c r="H234" s="2">
        <f>INT(Year_Corrected / 100)</f>
        <v>20</v>
      </c>
      <c r="I234" s="2">
        <f>2 - aaa + INT(aaa/4)</f>
        <v>-13</v>
      </c>
      <c r="J234" s="8">
        <f xml:space="preserve"> bbb + INT(365.25 * Year_Corrected)  + INT(30.6001 * (Month_Corrected + 1))  + Day   + UTC/24 - 730550.5</f>
        <v>9359.9166666666279</v>
      </c>
      <c r="K234" s="8">
        <f>MOD((4 * Days_since_Epoch),1461)</f>
        <v>914.66666666651145</v>
      </c>
      <c r="L234" s="8">
        <f>0.004301 * Days_since_Leap_Cycle_Start</f>
        <v>3.9339813333326656</v>
      </c>
      <c r="M234" s="8">
        <f>7.3529*SIN(Phase_with_Leap_Cycle+6.2085)</f>
        <v>-4.8356811322694773</v>
      </c>
      <c r="N234" s="8">
        <f>9.9269*SIN(2*Phase_with_Leap_Cycle+0.3704)</f>
        <v>9.2025411942992736</v>
      </c>
      <c r="O234" s="8">
        <f>0.3337*SIN(3*Phase_with_Leap_Cycle+0.3042)</f>
        <v>-0.14821324006604661</v>
      </c>
      <c r="P234" s="8">
        <f>0.2317*SIN(4*Phase_with_Leap_Cycle+0.7158)</f>
        <v>-0.15687510331114027</v>
      </c>
      <c r="Q234" s="8">
        <f>EoT_1+EoT_2+EoT_3+EoT_4</f>
        <v>4.0617717186526097</v>
      </c>
      <c r="R234" s="8">
        <f>4*(Zone*15-Longitude)</f>
        <v>4</v>
      </c>
      <c r="S234" s="8">
        <f>EoT+Longitude_Correction</f>
        <v>8.0617717186526097</v>
      </c>
    </row>
    <row r="235" spans="1:19" x14ac:dyDescent="0.2">
      <c r="A235" s="5">
        <f t="shared" si="15"/>
        <v>45887</v>
      </c>
      <c r="B235" s="2">
        <f t="shared" si="12"/>
        <v>2025</v>
      </c>
      <c r="C235" s="2">
        <f t="shared" si="13"/>
        <v>8</v>
      </c>
      <c r="D235" s="2">
        <f t="shared" si="14"/>
        <v>18</v>
      </c>
      <c r="E235" s="2">
        <v>2025</v>
      </c>
      <c r="F235" s="2">
        <f>IF(Month&lt;= 2, Month + 12,Month)</f>
        <v>8</v>
      </c>
      <c r="G235" s="2">
        <f>12-Zone</f>
        <v>10</v>
      </c>
      <c r="H235" s="2">
        <f>INT(Year_Corrected / 100)</f>
        <v>20</v>
      </c>
      <c r="I235" s="2">
        <f>2 - aaa + INT(aaa/4)</f>
        <v>-13</v>
      </c>
      <c r="J235" s="8">
        <f xml:space="preserve"> bbb + INT(365.25 * Year_Corrected)  + INT(30.6001 * (Month_Corrected + 1))  + Day   + UTC/24 - 730550.5</f>
        <v>9360.9166666666279</v>
      </c>
      <c r="K235" s="8">
        <f>MOD((4 * Days_since_Epoch),1461)</f>
        <v>918.66666666651145</v>
      </c>
      <c r="L235" s="8">
        <f>0.004301 * Days_since_Leap_Cycle_Start</f>
        <v>3.9511853333326656</v>
      </c>
      <c r="M235" s="8">
        <f>7.3529*SIN(Phase_with_Leap_Cycle+6.2085)</f>
        <v>-4.9302550292412892</v>
      </c>
      <c r="N235" s="8">
        <f>9.9269*SIN(2*Phase_with_Leap_Cycle+0.3704)</f>
        <v>9.0690377045036463</v>
      </c>
      <c r="O235" s="8">
        <f>0.3337*SIN(3*Phase_with_Leap_Cycle+0.3042)</f>
        <v>-0.13259181735587791</v>
      </c>
      <c r="P235" s="8">
        <f>0.2317*SIN(4*Phase_with_Leap_Cycle+0.7158)</f>
        <v>-0.16822864359512096</v>
      </c>
      <c r="Q235" s="8">
        <f>EoT_1+EoT_2+EoT_3+EoT_4</f>
        <v>3.8379622143113585</v>
      </c>
      <c r="R235" s="8">
        <f>4*(Zone*15-Longitude)</f>
        <v>4</v>
      </c>
      <c r="S235" s="8">
        <f>EoT+Longitude_Correction</f>
        <v>7.837962214311359</v>
      </c>
    </row>
    <row r="236" spans="1:19" x14ac:dyDescent="0.2">
      <c r="A236" s="5">
        <f t="shared" si="15"/>
        <v>45888</v>
      </c>
      <c r="B236" s="2">
        <f t="shared" si="12"/>
        <v>2025</v>
      </c>
      <c r="C236" s="2">
        <f t="shared" si="13"/>
        <v>8</v>
      </c>
      <c r="D236" s="2">
        <f t="shared" si="14"/>
        <v>19</v>
      </c>
      <c r="E236" s="2">
        <v>2025</v>
      </c>
      <c r="F236" s="2">
        <f>IF(Month&lt;= 2, Month + 12,Month)</f>
        <v>8</v>
      </c>
      <c r="G236" s="2">
        <f>12-Zone</f>
        <v>10</v>
      </c>
      <c r="H236" s="2">
        <f>INT(Year_Corrected / 100)</f>
        <v>20</v>
      </c>
      <c r="I236" s="2">
        <f>2 - aaa + INT(aaa/4)</f>
        <v>-13</v>
      </c>
      <c r="J236" s="8">
        <f xml:space="preserve"> bbb + INT(365.25 * Year_Corrected)  + INT(30.6001 * (Month_Corrected + 1))  + Day   + UTC/24 - 730550.5</f>
        <v>9361.9166666666279</v>
      </c>
      <c r="K236" s="8">
        <f>MOD((4 * Days_since_Epoch),1461)</f>
        <v>922.66666666651145</v>
      </c>
      <c r="L236" s="8">
        <f>0.004301 * Days_since_Leap_Cycle_Start</f>
        <v>3.9683893333326656</v>
      </c>
      <c r="M236" s="8">
        <f>7.3529*SIN(Phase_with_Leap_Cycle+6.2085)</f>
        <v>-5.0233697170748997</v>
      </c>
      <c r="N236" s="8">
        <f>9.9269*SIN(2*Phase_with_Leap_Cycle+0.3704)</f>
        <v>8.924798345326284</v>
      </c>
      <c r="O236" s="8">
        <f>0.3337*SIN(3*Phase_with_Leap_Cycle+0.3042)</f>
        <v>-0.11661727515273149</v>
      </c>
      <c r="P236" s="8">
        <f>0.2317*SIN(4*Phase_with_Leap_Cycle+0.7158)</f>
        <v>-0.17878582761904602</v>
      </c>
      <c r="Q236" s="8">
        <f>EoT_1+EoT_2+EoT_3+EoT_4</f>
        <v>3.6060255254796068</v>
      </c>
      <c r="R236" s="8">
        <f>4*(Zone*15-Longitude)</f>
        <v>4</v>
      </c>
      <c r="S236" s="8">
        <f>EoT+Longitude_Correction</f>
        <v>7.6060255254796072</v>
      </c>
    </row>
    <row r="237" spans="1:19" x14ac:dyDescent="0.2">
      <c r="A237" s="5">
        <f t="shared" si="15"/>
        <v>45889</v>
      </c>
      <c r="B237" s="2">
        <f t="shared" si="12"/>
        <v>2025</v>
      </c>
      <c r="C237" s="2">
        <f t="shared" si="13"/>
        <v>8</v>
      </c>
      <c r="D237" s="2">
        <f t="shared" si="14"/>
        <v>20</v>
      </c>
      <c r="E237" s="2">
        <v>2025</v>
      </c>
      <c r="F237" s="2">
        <f>IF(Month&lt;= 2, Month + 12,Month)</f>
        <v>8</v>
      </c>
      <c r="G237" s="2">
        <f>12-Zone</f>
        <v>10</v>
      </c>
      <c r="H237" s="2">
        <f>INT(Year_Corrected / 100)</f>
        <v>20</v>
      </c>
      <c r="I237" s="2">
        <f>2 - aaa + INT(aaa/4)</f>
        <v>-13</v>
      </c>
      <c r="J237" s="8">
        <f xml:space="preserve"> bbb + INT(365.25 * Year_Corrected)  + INT(30.6001 * (Month_Corrected + 1))  + Day   + UTC/24 - 730550.5</f>
        <v>9362.9166666666279</v>
      </c>
      <c r="K237" s="8">
        <f>MOD((4 * Days_since_Epoch),1461)</f>
        <v>926.66666666651145</v>
      </c>
      <c r="L237" s="8">
        <f>0.004301 * Days_since_Leap_Cycle_Start</f>
        <v>3.9855933333326661</v>
      </c>
      <c r="M237" s="8">
        <f>7.3529*SIN(Phase_with_Leap_Cycle+6.2085)</f>
        <v>-5.1149976365867618</v>
      </c>
      <c r="N237" s="8">
        <f>9.9269*SIN(2*Phase_with_Leap_Cycle+0.3704)</f>
        <v>8.7699938664068213</v>
      </c>
      <c r="O237" s="8">
        <f>0.3337*SIN(3*Phase_with_Leap_Cycle+0.3042)</f>
        <v>-0.10033215697366302</v>
      </c>
      <c r="P237" s="8">
        <f>0.2317*SIN(4*Phase_with_Leap_Cycle+0.7158)</f>
        <v>-0.18849668006714013</v>
      </c>
      <c r="Q237" s="8">
        <f>EoT_1+EoT_2+EoT_3+EoT_4</f>
        <v>3.3661673927792566</v>
      </c>
      <c r="R237" s="8">
        <f>4*(Zone*15-Longitude)</f>
        <v>4</v>
      </c>
      <c r="S237" s="8">
        <f>EoT+Longitude_Correction</f>
        <v>7.366167392779257</v>
      </c>
    </row>
    <row r="238" spans="1:19" x14ac:dyDescent="0.2">
      <c r="A238" s="5">
        <f t="shared" si="15"/>
        <v>45890</v>
      </c>
      <c r="B238" s="2">
        <f t="shared" si="12"/>
        <v>2025</v>
      </c>
      <c r="C238" s="2">
        <f t="shared" si="13"/>
        <v>8</v>
      </c>
      <c r="D238" s="2">
        <f t="shared" si="14"/>
        <v>21</v>
      </c>
      <c r="E238" s="2">
        <v>2025</v>
      </c>
      <c r="F238" s="2">
        <f>IF(Month&lt;= 2, Month + 12,Month)</f>
        <v>8</v>
      </c>
      <c r="G238" s="2">
        <f>12-Zone</f>
        <v>10</v>
      </c>
      <c r="H238" s="2">
        <f>INT(Year_Corrected / 100)</f>
        <v>20</v>
      </c>
      <c r="I238" s="2">
        <f>2 - aaa + INT(aaa/4)</f>
        <v>-13</v>
      </c>
      <c r="J238" s="8">
        <f xml:space="preserve"> bbb + INT(365.25 * Year_Corrected)  + INT(30.6001 * (Month_Corrected + 1))  + Day   + UTC/24 - 730550.5</f>
        <v>9363.9166666666279</v>
      </c>
      <c r="K238" s="8">
        <f>MOD((4 * Days_since_Epoch),1461)</f>
        <v>930.66666666651145</v>
      </c>
      <c r="L238" s="8">
        <f>0.004301 * Days_since_Leap_Cycle_Start</f>
        <v>4.0027973333326656</v>
      </c>
      <c r="M238" s="8">
        <f>7.3529*SIN(Phase_with_Leap_Cycle+6.2085)</f>
        <v>-5.2051116686325782</v>
      </c>
      <c r="N238" s="8">
        <f>9.9269*SIN(2*Phase_with_Leap_Cycle+0.3704)</f>
        <v>8.6048075243067181</v>
      </c>
      <c r="O238" s="8">
        <f>0.3337*SIN(3*Phase_with_Leap_Cycle+0.3042)</f>
        <v>-8.3779833463931433E-2</v>
      </c>
      <c r="P238" s="8">
        <f>0.2317*SIN(4*Phase_with_Leap_Cycle+0.7158)</f>
        <v>-0.19731523196543826</v>
      </c>
      <c r="Q238" s="8">
        <f>EoT_1+EoT_2+EoT_3+EoT_4</f>
        <v>3.1186007902447703</v>
      </c>
      <c r="R238" s="8">
        <f>4*(Zone*15-Longitude)</f>
        <v>4</v>
      </c>
      <c r="S238" s="8">
        <f>EoT+Longitude_Correction</f>
        <v>7.1186007902447699</v>
      </c>
    </row>
    <row r="239" spans="1:19" x14ac:dyDescent="0.2">
      <c r="A239" s="5">
        <f t="shared" si="15"/>
        <v>45891</v>
      </c>
      <c r="B239" s="2">
        <f t="shared" si="12"/>
        <v>2025</v>
      </c>
      <c r="C239" s="2">
        <f t="shared" si="13"/>
        <v>8</v>
      </c>
      <c r="D239" s="2">
        <f t="shared" si="14"/>
        <v>22</v>
      </c>
      <c r="E239" s="2">
        <v>2025</v>
      </c>
      <c r="F239" s="2">
        <f>IF(Month&lt;= 2, Month + 12,Month)</f>
        <v>8</v>
      </c>
      <c r="G239" s="2">
        <f>12-Zone</f>
        <v>10</v>
      </c>
      <c r="H239" s="2">
        <f>INT(Year_Corrected / 100)</f>
        <v>20</v>
      </c>
      <c r="I239" s="2">
        <f>2 - aaa + INT(aaa/4)</f>
        <v>-13</v>
      </c>
      <c r="J239" s="8">
        <f xml:space="preserve"> bbb + INT(365.25 * Year_Corrected)  + INT(30.6001 * (Month_Corrected + 1))  + Day   + UTC/24 - 730550.5</f>
        <v>9364.9166666666279</v>
      </c>
      <c r="K239" s="8">
        <f>MOD((4 * Days_since_Epoch),1461)</f>
        <v>934.66666666651145</v>
      </c>
      <c r="L239" s="8">
        <f>0.004301 * Days_since_Leap_Cycle_Start</f>
        <v>4.0200013333326661</v>
      </c>
      <c r="M239" s="8">
        <f>7.3529*SIN(Phase_with_Leap_Cycle+6.2085)</f>
        <v>-5.2936851421338318</v>
      </c>
      <c r="N239" s="8">
        <f>9.9269*SIN(2*Phase_with_Leap_Cycle+0.3704)</f>
        <v>8.4294348655712721</v>
      </c>
      <c r="O239" s="8">
        <f>0.3337*SIN(3*Phase_with_Leap_Cycle+0.3042)</f>
        <v>-6.7004386891972481E-2</v>
      </c>
      <c r="P239" s="8">
        <f>0.2317*SIN(4*Phase_with_Leap_Cycle+0.7158)</f>
        <v>-0.20519973828848811</v>
      </c>
      <c r="Q239" s="8">
        <f>EoT_1+EoT_2+EoT_3+EoT_4</f>
        <v>2.8635455982569797</v>
      </c>
      <c r="R239" s="8">
        <f>4*(Zone*15-Longitude)</f>
        <v>4</v>
      </c>
      <c r="S239" s="8">
        <f>EoT+Longitude_Correction</f>
        <v>6.8635455982569802</v>
      </c>
    </row>
    <row r="240" spans="1:19" x14ac:dyDescent="0.2">
      <c r="A240" s="5">
        <f t="shared" si="15"/>
        <v>45892</v>
      </c>
      <c r="B240" s="2">
        <f t="shared" si="12"/>
        <v>2025</v>
      </c>
      <c r="C240" s="2">
        <f t="shared" si="13"/>
        <v>8</v>
      </c>
      <c r="D240" s="2">
        <f t="shared" si="14"/>
        <v>23</v>
      </c>
      <c r="E240" s="2">
        <v>2025</v>
      </c>
      <c r="F240" s="2">
        <f>IF(Month&lt;= 2, Month + 12,Month)</f>
        <v>8</v>
      </c>
      <c r="G240" s="2">
        <f>12-Zone</f>
        <v>10</v>
      </c>
      <c r="H240" s="2">
        <f>INT(Year_Corrected / 100)</f>
        <v>20</v>
      </c>
      <c r="I240" s="2">
        <f>2 - aaa + INT(aaa/4)</f>
        <v>-13</v>
      </c>
      <c r="J240" s="8">
        <f xml:space="preserve"> bbb + INT(365.25 * Year_Corrected)  + INT(30.6001 * (Month_Corrected + 1))  + Day   + UTC/24 - 730550.5</f>
        <v>9365.9166666666279</v>
      </c>
      <c r="K240" s="8">
        <f>MOD((4 * Days_since_Epoch),1461)</f>
        <v>938.66666666651145</v>
      </c>
      <c r="L240" s="8">
        <f>0.004301 * Days_since_Leap_Cycle_Start</f>
        <v>4.0372053333326656</v>
      </c>
      <c r="M240" s="8">
        <f>7.3529*SIN(Phase_with_Leap_Cycle+6.2085)</f>
        <v>-5.3806918419715943</v>
      </c>
      <c r="N240" s="8">
        <f>9.9269*SIN(2*Phase_with_Leap_Cycle+0.3704)</f>
        <v>8.2440834952429149</v>
      </c>
      <c r="O240" s="8">
        <f>0.3337*SIN(3*Phase_with_Leap_Cycle+0.3042)</f>
        <v>-5.0050493749189684E-2</v>
      </c>
      <c r="P240" s="8">
        <f>0.2317*SIN(4*Phase_with_Leap_Cycle+0.7158)</f>
        <v>-0.21211287557083358</v>
      </c>
      <c r="Q240" s="8">
        <f>EoT_1+EoT_2+EoT_3+EoT_4</f>
        <v>2.6012282839512975</v>
      </c>
      <c r="R240" s="8">
        <f>4*(Zone*15-Longitude)</f>
        <v>4</v>
      </c>
      <c r="S240" s="8">
        <f>EoT+Longitude_Correction</f>
        <v>6.601228283951297</v>
      </c>
    </row>
    <row r="241" spans="1:19" x14ac:dyDescent="0.2">
      <c r="A241" s="5">
        <f t="shared" si="15"/>
        <v>45893</v>
      </c>
      <c r="B241" s="2">
        <f t="shared" si="12"/>
        <v>2025</v>
      </c>
      <c r="C241" s="2">
        <f t="shared" si="13"/>
        <v>8</v>
      </c>
      <c r="D241" s="2">
        <f t="shared" si="14"/>
        <v>24</v>
      </c>
      <c r="E241" s="2">
        <v>2025</v>
      </c>
      <c r="F241" s="2">
        <f>IF(Month&lt;= 2, Month + 12,Month)</f>
        <v>8</v>
      </c>
      <c r="G241" s="2">
        <f>12-Zone</f>
        <v>10</v>
      </c>
      <c r="H241" s="2">
        <f>INT(Year_Corrected / 100)</f>
        <v>20</v>
      </c>
      <c r="I241" s="2">
        <f>2 - aaa + INT(aaa/4)</f>
        <v>-13</v>
      </c>
      <c r="J241" s="8">
        <f xml:space="preserve"> bbb + INT(365.25 * Year_Corrected)  + INT(30.6001 * (Month_Corrected + 1))  + Day   + UTC/24 - 730550.5</f>
        <v>9366.9166666666279</v>
      </c>
      <c r="K241" s="8">
        <f>MOD((4 * Days_since_Epoch),1461)</f>
        <v>942.66666666651145</v>
      </c>
      <c r="L241" s="8">
        <f>0.004301 * Days_since_Leap_Cycle_Start</f>
        <v>4.0544093333326661</v>
      </c>
      <c r="M241" s="8">
        <f>7.3529*SIN(Phase_with_Leap_Cycle+6.2085)</f>
        <v>-5.4661060167454361</v>
      </c>
      <c r="N241" s="8">
        <f>9.9269*SIN(2*Phase_with_Leap_Cycle+0.3704)</f>
        <v>8.0489728310996114</v>
      </c>
      <c r="O241" s="8">
        <f>0.3337*SIN(3*Phase_with_Leap_Cycle+0.3042)</f>
        <v>-3.2963305767188693E-2</v>
      </c>
      <c r="P241" s="8">
        <f>0.2317*SIN(4*Phase_with_Leap_Cycle+0.7158)</f>
        <v>-0.21802191858784195</v>
      </c>
      <c r="Q241" s="8">
        <f>EoT_1+EoT_2+EoT_3+EoT_4</f>
        <v>2.3318815899991447</v>
      </c>
      <c r="R241" s="8">
        <f>4*(Zone*15-Longitude)</f>
        <v>4</v>
      </c>
      <c r="S241" s="8">
        <f>EoT+Longitude_Correction</f>
        <v>6.3318815899991447</v>
      </c>
    </row>
    <row r="242" spans="1:19" x14ac:dyDescent="0.2">
      <c r="A242" s="5">
        <f t="shared" si="15"/>
        <v>45894</v>
      </c>
      <c r="B242" s="2">
        <f t="shared" si="12"/>
        <v>2025</v>
      </c>
      <c r="C242" s="2">
        <f t="shared" si="13"/>
        <v>8</v>
      </c>
      <c r="D242" s="2">
        <f t="shared" si="14"/>
        <v>25</v>
      </c>
      <c r="E242" s="2">
        <v>2025</v>
      </c>
      <c r="F242" s="2">
        <f>IF(Month&lt;= 2, Month + 12,Month)</f>
        <v>8</v>
      </c>
      <c r="G242" s="2">
        <f>12-Zone</f>
        <v>10</v>
      </c>
      <c r="H242" s="2">
        <f>INT(Year_Corrected / 100)</f>
        <v>20</v>
      </c>
      <c r="I242" s="2">
        <f>2 - aaa + INT(aaa/4)</f>
        <v>-13</v>
      </c>
      <c r="J242" s="8">
        <f xml:space="preserve"> bbb + INT(365.25 * Year_Corrected)  + INT(30.6001 * (Month_Corrected + 1))  + Day   + UTC/24 - 730550.5</f>
        <v>9367.9166666666279</v>
      </c>
      <c r="K242" s="8">
        <f>MOD((4 * Days_since_Epoch),1461)</f>
        <v>946.66666666651145</v>
      </c>
      <c r="L242" s="8">
        <f>0.004301 * Days_since_Leap_Cycle_Start</f>
        <v>4.0716133333326656</v>
      </c>
      <c r="M242" s="8">
        <f>7.3529*SIN(Phase_with_Leap_Cycle+6.2085)</f>
        <v>-5.5499023863950701</v>
      </c>
      <c r="N242" s="8">
        <f>9.9269*SIN(2*Phase_with_Leap_Cycle+0.3704)</f>
        <v>7.844333843909558</v>
      </c>
      <c r="O242" s="8">
        <f>0.3337*SIN(3*Phase_with_Leap_Cycle+0.3042)</f>
        <v>-1.5788329669363957E-2</v>
      </c>
      <c r="P242" s="8">
        <f>0.2317*SIN(4*Phase_with_Leap_Cycle+0.7158)</f>
        <v>-0.22289889526949547</v>
      </c>
      <c r="Q242" s="8">
        <f>EoT_1+EoT_2+EoT_3+EoT_4</f>
        <v>2.0557442325756288</v>
      </c>
      <c r="R242" s="8">
        <f>4*(Zone*15-Longitude)</f>
        <v>4</v>
      </c>
      <c r="S242" s="8">
        <f>EoT+Longitude_Correction</f>
        <v>6.0557442325756288</v>
      </c>
    </row>
    <row r="243" spans="1:19" x14ac:dyDescent="0.2">
      <c r="A243" s="5">
        <f t="shared" si="15"/>
        <v>45895</v>
      </c>
      <c r="B243" s="2">
        <f t="shared" si="12"/>
        <v>2025</v>
      </c>
      <c r="C243" s="2">
        <f t="shared" si="13"/>
        <v>8</v>
      </c>
      <c r="D243" s="2">
        <f t="shared" si="14"/>
        <v>26</v>
      </c>
      <c r="E243" s="2">
        <v>2025</v>
      </c>
      <c r="F243" s="2">
        <f>IF(Month&lt;= 2, Month + 12,Month)</f>
        <v>8</v>
      </c>
      <c r="G243" s="2">
        <f>12-Zone</f>
        <v>10</v>
      </c>
      <c r="H243" s="2">
        <f>INT(Year_Corrected / 100)</f>
        <v>20</v>
      </c>
      <c r="I243" s="2">
        <f>2 - aaa + INT(aaa/4)</f>
        <v>-13</v>
      </c>
      <c r="J243" s="8">
        <f xml:space="preserve"> bbb + INT(365.25 * Year_Corrected)  + INT(30.6001 * (Month_Corrected + 1))  + Day   + UTC/24 - 730550.5</f>
        <v>9368.9166666666279</v>
      </c>
      <c r="K243" s="8">
        <f>MOD((4 * Days_since_Epoch),1461)</f>
        <v>950.66666666651145</v>
      </c>
      <c r="L243" s="8">
        <f>0.004301 * Days_since_Leap_Cycle_Start</f>
        <v>4.0888173333326661</v>
      </c>
      <c r="M243" s="8">
        <f>7.3529*SIN(Phase_with_Leap_Cycle+6.2085)</f>
        <v>-5.6320561496825148</v>
      </c>
      <c r="N243" s="8">
        <f>9.9269*SIN(2*Phase_with_Leap_Cycle+0.3704)</f>
        <v>7.6304087840093686</v>
      </c>
      <c r="O243" s="8">
        <f>0.3337*SIN(3*Phase_with_Leap_Cycle+0.3042)</f>
        <v>1.4286940229434201E-3</v>
      </c>
      <c r="P243" s="8">
        <f>0.2317*SIN(4*Phase_with_Leap_Cycle+0.7158)</f>
        <v>-0.22672071911383163</v>
      </c>
      <c r="Q243" s="8">
        <f>EoT_1+EoT_2+EoT_3+EoT_4</f>
        <v>1.7730606092359655</v>
      </c>
      <c r="R243" s="8">
        <f>4*(Zone*15-Longitude)</f>
        <v>4</v>
      </c>
      <c r="S243" s="8">
        <f>EoT+Longitude_Correction</f>
        <v>5.7730606092359658</v>
      </c>
    </row>
    <row r="244" spans="1:19" x14ac:dyDescent="0.2">
      <c r="A244" s="5">
        <f t="shared" si="15"/>
        <v>45896</v>
      </c>
      <c r="B244" s="2">
        <f t="shared" si="12"/>
        <v>2025</v>
      </c>
      <c r="C244" s="2">
        <f t="shared" si="13"/>
        <v>8</v>
      </c>
      <c r="D244" s="2">
        <f t="shared" si="14"/>
        <v>27</v>
      </c>
      <c r="E244" s="2">
        <v>2025</v>
      </c>
      <c r="F244" s="2">
        <f>IF(Month&lt;= 2, Month + 12,Month)</f>
        <v>8</v>
      </c>
      <c r="G244" s="2">
        <f>12-Zone</f>
        <v>10</v>
      </c>
      <c r="H244" s="2">
        <f>INT(Year_Corrected / 100)</f>
        <v>20</v>
      </c>
      <c r="I244" s="2">
        <f>2 - aaa + INT(aaa/4)</f>
        <v>-13</v>
      </c>
      <c r="J244" s="8">
        <f xml:space="preserve"> bbb + INT(365.25 * Year_Corrected)  + INT(30.6001 * (Month_Corrected + 1))  + Day   + UTC/24 - 730550.5</f>
        <v>9369.9166666666279</v>
      </c>
      <c r="K244" s="8">
        <f>MOD((4 * Days_since_Epoch),1461)</f>
        <v>954.66666666651145</v>
      </c>
      <c r="L244" s="8">
        <f>0.004301 * Days_since_Leap_Cycle_Start</f>
        <v>4.1060213333326656</v>
      </c>
      <c r="M244" s="8">
        <f>7.3529*SIN(Phase_with_Leap_Cycle+6.2085)</f>
        <v>-5.7125429915324837</v>
      </c>
      <c r="N244" s="8">
        <f>9.9269*SIN(2*Phase_with_Leap_Cycle+0.3704)</f>
        <v>7.4074508945297479</v>
      </c>
      <c r="O244" s="8">
        <f>0.3337*SIN(3*Phase_with_Leap_Cycle+0.3042)</f>
        <v>1.8641912806930346E-2</v>
      </c>
      <c r="P244" s="8">
        <f>0.2317*SIN(4*Phase_with_Leap_Cycle+0.7158)</f>
        <v>-0.22946929847320779</v>
      </c>
      <c r="Q244" s="8">
        <f>EoT_1+EoT_2+EoT_3+EoT_4</f>
        <v>1.4840805173309868</v>
      </c>
      <c r="R244" s="8">
        <f>4*(Zone*15-Longitude)</f>
        <v>4</v>
      </c>
      <c r="S244" s="8">
        <f>EoT+Longitude_Correction</f>
        <v>5.4840805173309866</v>
      </c>
    </row>
    <row r="245" spans="1:19" x14ac:dyDescent="0.2">
      <c r="A245" s="5">
        <f t="shared" si="15"/>
        <v>45897</v>
      </c>
      <c r="B245" s="2">
        <f t="shared" si="12"/>
        <v>2025</v>
      </c>
      <c r="C245" s="2">
        <f t="shared" si="13"/>
        <v>8</v>
      </c>
      <c r="D245" s="2">
        <f t="shared" si="14"/>
        <v>28</v>
      </c>
      <c r="E245" s="2">
        <v>2025</v>
      </c>
      <c r="F245" s="2">
        <f>IF(Month&lt;= 2, Month + 12,Month)</f>
        <v>8</v>
      </c>
      <c r="G245" s="2">
        <f>12-Zone</f>
        <v>10</v>
      </c>
      <c r="H245" s="2">
        <f>INT(Year_Corrected / 100)</f>
        <v>20</v>
      </c>
      <c r="I245" s="2">
        <f>2 - aaa + INT(aaa/4)</f>
        <v>-13</v>
      </c>
      <c r="J245" s="8">
        <f xml:space="preserve"> bbb + INT(365.25 * Year_Corrected)  + INT(30.6001 * (Month_Corrected + 1))  + Day   + UTC/24 - 730550.5</f>
        <v>9370.9166666666279</v>
      </c>
      <c r="K245" s="8">
        <f>MOD((4 * Days_since_Epoch),1461)</f>
        <v>958.66666666651145</v>
      </c>
      <c r="L245" s="8">
        <f>0.004301 * Days_since_Leap_Cycle_Start</f>
        <v>4.1232253333326661</v>
      </c>
      <c r="M245" s="8">
        <f>7.3529*SIN(Phase_with_Leap_Cycle+6.2085)</f>
        <v>-5.7913390902289903</v>
      </c>
      <c r="N245" s="8">
        <f>9.9269*SIN(2*Phase_with_Leap_Cycle+0.3704)</f>
        <v>7.1757241116077886</v>
      </c>
      <c r="O245" s="8">
        <f>0.3337*SIN(3*Phase_with_Leap_Cycle+0.3042)</f>
        <v>3.5805484313056204E-2</v>
      </c>
      <c r="P245" s="8">
        <f>0.2317*SIN(4*Phase_with_Leap_Cycle+0.7158)</f>
        <v>-0.23113162219606095</v>
      </c>
      <c r="Q245" s="8">
        <f>EoT_1+EoT_2+EoT_3+EoT_4</f>
        <v>1.1890588834957936</v>
      </c>
      <c r="R245" s="8">
        <f>4*(Zone*15-Longitude)</f>
        <v>4</v>
      </c>
      <c r="S245" s="8">
        <f>EoT+Longitude_Correction</f>
        <v>5.1890588834957931</v>
      </c>
    </row>
    <row r="246" spans="1:19" x14ac:dyDescent="0.2">
      <c r="A246" s="5">
        <f t="shared" si="15"/>
        <v>45898</v>
      </c>
      <c r="B246" s="2">
        <f t="shared" si="12"/>
        <v>2025</v>
      </c>
      <c r="C246" s="2">
        <f t="shared" si="13"/>
        <v>8</v>
      </c>
      <c r="D246" s="2">
        <f t="shared" si="14"/>
        <v>29</v>
      </c>
      <c r="E246" s="2">
        <v>2025</v>
      </c>
      <c r="F246" s="2">
        <f>IF(Month&lt;= 2, Month + 12,Month)</f>
        <v>8</v>
      </c>
      <c r="G246" s="2">
        <f>12-Zone</f>
        <v>10</v>
      </c>
      <c r="H246" s="2">
        <f>INT(Year_Corrected / 100)</f>
        <v>20</v>
      </c>
      <c r="I246" s="2">
        <f>2 - aaa + INT(aaa/4)</f>
        <v>-13</v>
      </c>
      <c r="J246" s="8">
        <f xml:space="preserve"> bbb + INT(365.25 * Year_Corrected)  + INT(30.6001 * (Month_Corrected + 1))  + Day   + UTC/24 - 730550.5</f>
        <v>9371.9166666666279</v>
      </c>
      <c r="K246" s="8">
        <f>MOD((4 * Days_since_Epoch),1461)</f>
        <v>962.66666666651145</v>
      </c>
      <c r="L246" s="8">
        <f>0.004301 * Days_since_Leap_Cycle_Start</f>
        <v>4.1404293333326656</v>
      </c>
      <c r="M246" s="8">
        <f>7.3529*SIN(Phase_with_Leap_Cycle+6.2085)</f>
        <v>-5.8684211244658018</v>
      </c>
      <c r="N246" s="8">
        <f>9.9269*SIN(2*Phase_with_Leap_Cycle+0.3704)</f>
        <v>6.9355027519411356</v>
      </c>
      <c r="O246" s="8">
        <f>0.3337*SIN(3*Phase_with_Leap_Cycle+0.3042)</f>
        <v>5.2873698392767988E-2</v>
      </c>
      <c r="P246" s="8">
        <f>0.2317*SIN(4*Phase_with_Leap_Cycle+0.7158)</f>
        <v>-0.23169982121874841</v>
      </c>
      <c r="Q246" s="8">
        <f>EoT_1+EoT_2+EoT_3+EoT_4</f>
        <v>0.88825550464935343</v>
      </c>
      <c r="R246" s="8">
        <f>4*(Zone*15-Longitude)</f>
        <v>4</v>
      </c>
      <c r="S246" s="8">
        <f>EoT+Longitude_Correction</f>
        <v>4.8882555046493534</v>
      </c>
    </row>
    <row r="247" spans="1:19" x14ac:dyDescent="0.2">
      <c r="A247" s="5">
        <f t="shared" si="15"/>
        <v>45899</v>
      </c>
      <c r="B247" s="2">
        <f t="shared" si="12"/>
        <v>2025</v>
      </c>
      <c r="C247" s="2">
        <f t="shared" si="13"/>
        <v>8</v>
      </c>
      <c r="D247" s="2">
        <f t="shared" si="14"/>
        <v>30</v>
      </c>
      <c r="E247" s="2">
        <v>2025</v>
      </c>
      <c r="F247" s="2">
        <f>IF(Month&lt;= 2, Month + 12,Month)</f>
        <v>8</v>
      </c>
      <c r="G247" s="2">
        <f>12-Zone</f>
        <v>10</v>
      </c>
      <c r="H247" s="2">
        <f>INT(Year_Corrected / 100)</f>
        <v>20</v>
      </c>
      <c r="I247" s="2">
        <f>2 - aaa + INT(aaa/4)</f>
        <v>-13</v>
      </c>
      <c r="J247" s="8">
        <f xml:space="preserve"> bbb + INT(365.25 * Year_Corrected)  + INT(30.6001 * (Month_Corrected + 1))  + Day   + UTC/24 - 730550.5</f>
        <v>9372.9166666666279</v>
      </c>
      <c r="K247" s="8">
        <f>MOD((4 * Days_since_Epoch),1461)</f>
        <v>966.66666666651145</v>
      </c>
      <c r="L247" s="8">
        <f>0.004301 * Days_since_Leap_Cycle_Start</f>
        <v>4.157633333332666</v>
      </c>
      <c r="M247" s="8">
        <f>7.3529*SIN(Phase_with_Leap_Cycle+6.2085)</f>
        <v>-5.9437662802489042</v>
      </c>
      <c r="N247" s="8">
        <f>9.9269*SIN(2*Phase_with_Leap_Cycle+0.3704)</f>
        <v>6.6870711880535216</v>
      </c>
      <c r="O247" s="8">
        <f>0.3337*SIN(3*Phase_with_Leap_Cycle+0.3042)</f>
        <v>6.98010988541094E-2</v>
      </c>
      <c r="P247" s="8">
        <f>0.2317*SIN(4*Phase_with_Leap_Cycle+0.7158)</f>
        <v>-0.23117120581591197</v>
      </c>
      <c r="Q247" s="8">
        <f>EoT_1+EoT_2+EoT_3+EoT_4</f>
        <v>0.58193480084281479</v>
      </c>
      <c r="R247" s="8">
        <f>4*(Zone*15-Longitude)</f>
        <v>4</v>
      </c>
      <c r="S247" s="8">
        <f>EoT+Longitude_Correction</f>
        <v>4.5819348008428147</v>
      </c>
    </row>
    <row r="248" spans="1:19" x14ac:dyDescent="0.2">
      <c r="A248" s="5">
        <f t="shared" si="15"/>
        <v>45900</v>
      </c>
      <c r="B248" s="2">
        <f t="shared" si="12"/>
        <v>2025</v>
      </c>
      <c r="C248" s="2">
        <f t="shared" si="13"/>
        <v>8</v>
      </c>
      <c r="D248" s="2">
        <f t="shared" si="14"/>
        <v>31</v>
      </c>
      <c r="E248" s="2">
        <v>2025</v>
      </c>
      <c r="F248" s="2">
        <f>IF(Month&lt;= 2, Month + 12,Month)</f>
        <v>8</v>
      </c>
      <c r="G248" s="2">
        <f>12-Zone</f>
        <v>10</v>
      </c>
      <c r="H248" s="2">
        <f>INT(Year_Corrected / 100)</f>
        <v>20</v>
      </c>
      <c r="I248" s="2">
        <f>2 - aaa + INT(aaa/4)</f>
        <v>-13</v>
      </c>
      <c r="J248" s="8">
        <f xml:space="preserve"> bbb + INT(365.25 * Year_Corrected)  + INT(30.6001 * (Month_Corrected + 1))  + Day   + UTC/24 - 730550.5</f>
        <v>9373.9166666666279</v>
      </c>
      <c r="K248" s="8">
        <f>MOD((4 * Days_since_Epoch),1461)</f>
        <v>970.66666666651145</v>
      </c>
      <c r="L248" s="8">
        <f>0.004301 * Days_since_Leap_Cycle_Start</f>
        <v>4.1748373333326656</v>
      </c>
      <c r="M248" s="8">
        <f>7.3529*SIN(Phase_with_Leap_Cycle+6.2085)</f>
        <v>-6.0173522576487457</v>
      </c>
      <c r="N248" s="8">
        <f>9.9269*SIN(2*Phase_with_Leap_Cycle+0.3704)</f>
        <v>6.4307235116564749</v>
      </c>
      <c r="O248" s="8">
        <f>0.3337*SIN(3*Phase_with_Leap_Cycle+0.3042)</f>
        <v>8.6542604520972788E-2</v>
      </c>
      <c r="P248" s="8">
        <f>0.2317*SIN(4*Phase_with_Leap_Cycle+0.7158)</f>
        <v>-0.22954827833302754</v>
      </c>
      <c r="Q248" s="8">
        <f>EoT_1+EoT_2+EoT_3+EoT_4</f>
        <v>0.27036558019567447</v>
      </c>
      <c r="R248" s="8">
        <f>4*(Zone*15-Longitude)</f>
        <v>4</v>
      </c>
      <c r="S248" s="8">
        <f>EoT+Longitude_Correction</f>
        <v>4.2703655801956746</v>
      </c>
    </row>
    <row r="249" spans="1:19" x14ac:dyDescent="0.2">
      <c r="A249" s="5">
        <f t="shared" si="15"/>
        <v>45901</v>
      </c>
      <c r="B249" s="2">
        <f t="shared" si="12"/>
        <v>2025</v>
      </c>
      <c r="C249" s="2">
        <f t="shared" si="13"/>
        <v>9</v>
      </c>
      <c r="D249" s="2">
        <f t="shared" si="14"/>
        <v>1</v>
      </c>
      <c r="E249" s="2">
        <v>2025</v>
      </c>
      <c r="F249" s="2">
        <f>IF(Month&lt;= 2, Month + 12,Month)</f>
        <v>9</v>
      </c>
      <c r="G249" s="2">
        <f>12-Zone</f>
        <v>10</v>
      </c>
      <c r="H249" s="2">
        <f>INT(Year_Corrected / 100)</f>
        <v>20</v>
      </c>
      <c r="I249" s="2">
        <f>2 - aaa + INT(aaa/4)</f>
        <v>-13</v>
      </c>
      <c r="J249" s="8">
        <f xml:space="preserve"> bbb + INT(365.25 * Year_Corrected)  + INT(30.6001 * (Month_Corrected + 1))  + Day   + UTC/24 - 730550.5</f>
        <v>9374.9166666666279</v>
      </c>
      <c r="K249" s="8">
        <f>MOD((4 * Days_since_Epoch),1461)</f>
        <v>974.66666666651145</v>
      </c>
      <c r="L249" s="8">
        <f>0.004301 * Days_since_Leap_Cycle_Start</f>
        <v>4.192041333332666</v>
      </c>
      <c r="M249" s="8">
        <f>7.3529*SIN(Phase_with_Leap_Cycle+6.2085)</f>
        <v>-6.0891572774003526</v>
      </c>
      <c r="N249" s="8">
        <f>9.9269*SIN(2*Phase_with_Leap_Cycle+0.3704)</f>
        <v>6.1667631855053093</v>
      </c>
      <c r="O249" s="8">
        <f>0.3337*SIN(3*Phase_with_Leap_Cycle+0.3042)</f>
        <v>0.10305362929362412</v>
      </c>
      <c r="P249" s="8">
        <f>0.2317*SIN(4*Phase_with_Leap_Cycle+0.7158)</f>
        <v>-0.22683872134086883</v>
      </c>
      <c r="Q249" s="8">
        <f>EoT_1+EoT_2+EoT_3+EoT_4</f>
        <v>-4.617918394228801E-2</v>
      </c>
      <c r="R249" s="8">
        <f>4*(Zone*15-Longitude)</f>
        <v>4</v>
      </c>
      <c r="S249" s="8">
        <f>EoT+Longitude_Correction</f>
        <v>3.953820816057712</v>
      </c>
    </row>
    <row r="250" spans="1:19" x14ac:dyDescent="0.2">
      <c r="A250" s="5">
        <f t="shared" si="15"/>
        <v>45902</v>
      </c>
      <c r="B250" s="2">
        <f t="shared" si="12"/>
        <v>2025</v>
      </c>
      <c r="C250" s="2">
        <f t="shared" si="13"/>
        <v>9</v>
      </c>
      <c r="D250" s="2">
        <f t="shared" si="14"/>
        <v>2</v>
      </c>
      <c r="E250" s="2">
        <v>2025</v>
      </c>
      <c r="F250" s="2">
        <f>IF(Month&lt;= 2, Month + 12,Month)</f>
        <v>9</v>
      </c>
      <c r="G250" s="2">
        <f>12-Zone</f>
        <v>10</v>
      </c>
      <c r="H250" s="2">
        <f>INT(Year_Corrected / 100)</f>
        <v>20</v>
      </c>
      <c r="I250" s="2">
        <f>2 - aaa + INT(aaa/4)</f>
        <v>-13</v>
      </c>
      <c r="J250" s="8">
        <f xml:space="preserve"> bbb + INT(365.25 * Year_Corrected)  + INT(30.6001 * (Month_Corrected + 1))  + Day   + UTC/24 - 730550.5</f>
        <v>9375.9166666666279</v>
      </c>
      <c r="K250" s="8">
        <f>MOD((4 * Days_since_Epoch),1461)</f>
        <v>978.66666666651145</v>
      </c>
      <c r="L250" s="8">
        <f>0.004301 * Days_since_Leap_Cycle_Start</f>
        <v>4.2092453333326656</v>
      </c>
      <c r="M250" s="8">
        <f>7.3529*SIN(Phase_with_Leap_Cycle+6.2085)</f>
        <v>-6.1591600873493499</v>
      </c>
      <c r="N250" s="8">
        <f>9.9269*SIN(2*Phase_with_Leap_Cycle+0.3704)</f>
        <v>5.895502684161948</v>
      </c>
      <c r="O250" s="8">
        <f>0.3337*SIN(3*Phase_with_Leap_Cycle+0.3042)</f>
        <v>0.1192902008907214</v>
      </c>
      <c r="P250" s="8">
        <f>0.2317*SIN(4*Phase_with_Leap_Cycle+0.7158)</f>
        <v>-0.22305536126795963</v>
      </c>
      <c r="Q250" s="8">
        <f>EoT_1+EoT_2+EoT_3+EoT_4</f>
        <v>-0.3674225635646402</v>
      </c>
      <c r="R250" s="8">
        <f>4*(Zone*15-Longitude)</f>
        <v>4</v>
      </c>
      <c r="S250" s="8">
        <f>EoT+Longitude_Correction</f>
        <v>3.6325774364353598</v>
      </c>
    </row>
    <row r="251" spans="1:19" x14ac:dyDescent="0.2">
      <c r="A251" s="5">
        <f t="shared" si="15"/>
        <v>45903</v>
      </c>
      <c r="B251" s="2">
        <f t="shared" si="12"/>
        <v>2025</v>
      </c>
      <c r="C251" s="2">
        <f t="shared" si="13"/>
        <v>9</v>
      </c>
      <c r="D251" s="2">
        <f t="shared" si="14"/>
        <v>3</v>
      </c>
      <c r="E251" s="2">
        <v>2025</v>
      </c>
      <c r="F251" s="2">
        <f>IF(Month&lt;= 2, Month + 12,Month)</f>
        <v>9</v>
      </c>
      <c r="G251" s="2">
        <f>12-Zone</f>
        <v>10</v>
      </c>
      <c r="H251" s="2">
        <f>INT(Year_Corrected / 100)</f>
        <v>20</v>
      </c>
      <c r="I251" s="2">
        <f>2 - aaa + INT(aaa/4)</f>
        <v>-13</v>
      </c>
      <c r="J251" s="8">
        <f xml:space="preserve"> bbb + INT(365.25 * Year_Corrected)  + INT(30.6001 * (Month_Corrected + 1))  + Day   + UTC/24 - 730550.5</f>
        <v>9376.9166666666279</v>
      </c>
      <c r="K251" s="8">
        <f>MOD((4 * Days_since_Epoch),1461)</f>
        <v>982.66666666651145</v>
      </c>
      <c r="L251" s="8">
        <f>0.004301 * Days_since_Leap_Cycle_Start</f>
        <v>4.226449333332666</v>
      </c>
      <c r="M251" s="8">
        <f>7.3529*SIN(Phase_with_Leap_Cycle+6.2085)</f>
        <v>-6.2273399687419744</v>
      </c>
      <c r="N251" s="8">
        <f>9.9269*SIN(2*Phase_with_Leap_Cycle+0.3704)</f>
        <v>5.6172631240894022</v>
      </c>
      <c r="O251" s="8">
        <f>0.3337*SIN(3*Phase_with_Leap_Cycle+0.3042)</f>
        <v>0.13520907795661946</v>
      </c>
      <c r="P251" s="8">
        <f>0.2317*SIN(4*Phase_with_Leap_Cycle+0.7158)</f>
        <v>-0.21821610768316799</v>
      </c>
      <c r="Q251" s="8">
        <f>EoT_1+EoT_2+EoT_3+EoT_4</f>
        <v>-0.69308387437912067</v>
      </c>
      <c r="R251" s="8">
        <f>4*(Zone*15-Longitude)</f>
        <v>4</v>
      </c>
      <c r="S251" s="8">
        <f>EoT+Longitude_Correction</f>
        <v>3.3069161256208792</v>
      </c>
    </row>
    <row r="252" spans="1:19" x14ac:dyDescent="0.2">
      <c r="A252" s="5">
        <f t="shared" si="15"/>
        <v>45904</v>
      </c>
      <c r="B252" s="2">
        <f t="shared" si="12"/>
        <v>2025</v>
      </c>
      <c r="C252" s="2">
        <f t="shared" si="13"/>
        <v>9</v>
      </c>
      <c r="D252" s="2">
        <f t="shared" si="14"/>
        <v>4</v>
      </c>
      <c r="E252" s="2">
        <v>2025</v>
      </c>
      <c r="F252" s="2">
        <f>IF(Month&lt;= 2, Month + 12,Month)</f>
        <v>9</v>
      </c>
      <c r="G252" s="2">
        <f>12-Zone</f>
        <v>10</v>
      </c>
      <c r="H252" s="2">
        <f>INT(Year_Corrected / 100)</f>
        <v>20</v>
      </c>
      <c r="I252" s="2">
        <f>2 - aaa + INT(aaa/4)</f>
        <v>-13</v>
      </c>
      <c r="J252" s="8">
        <f xml:space="preserve"> bbb + INT(365.25 * Year_Corrected)  + INT(30.6001 * (Month_Corrected + 1))  + Day   + UTC/24 - 730550.5</f>
        <v>9377.9166666666279</v>
      </c>
      <c r="K252" s="8">
        <f>MOD((4 * Days_since_Epoch),1461)</f>
        <v>986.66666666651145</v>
      </c>
      <c r="L252" s="8">
        <f>0.004301 * Days_since_Leap_Cycle_Start</f>
        <v>4.2436533333326656</v>
      </c>
      <c r="M252" s="8">
        <f>7.3529*SIN(Phase_with_Leap_Cycle+6.2085)</f>
        <v>-6.2936767423571824</v>
      </c>
      <c r="N252" s="8">
        <f>9.9269*SIN(2*Phase_with_Leap_Cycle+0.3704)</f>
        <v>5.3323738835162517</v>
      </c>
      <c r="O252" s="8">
        <f>0.3337*SIN(3*Phase_with_Leap_Cycle+0.3042)</f>
        <v>0.15076786522205859</v>
      </c>
      <c r="P252" s="8">
        <f>0.2317*SIN(4*Phase_with_Leap_Cycle+0.7158)</f>
        <v>-0.21234386851586889</v>
      </c>
      <c r="Q252" s="8">
        <f>EoT_1+EoT_2+EoT_3+EoT_4</f>
        <v>-1.0228788621347411</v>
      </c>
      <c r="R252" s="8">
        <f>4*(Zone*15-Longitude)</f>
        <v>4</v>
      </c>
      <c r="S252" s="8">
        <f>EoT+Longitude_Correction</f>
        <v>2.9771211378652591</v>
      </c>
    </row>
    <row r="253" spans="1:19" x14ac:dyDescent="0.2">
      <c r="A253" s="5">
        <f t="shared" si="15"/>
        <v>45905</v>
      </c>
      <c r="B253" s="2">
        <f t="shared" si="12"/>
        <v>2025</v>
      </c>
      <c r="C253" s="2">
        <f t="shared" si="13"/>
        <v>9</v>
      </c>
      <c r="D253" s="2">
        <f t="shared" si="14"/>
        <v>5</v>
      </c>
      <c r="E253" s="2">
        <v>2025</v>
      </c>
      <c r="F253" s="2">
        <f>IF(Month&lt;= 2, Month + 12,Month)</f>
        <v>9</v>
      </c>
      <c r="G253" s="2">
        <f>12-Zone</f>
        <v>10</v>
      </c>
      <c r="H253" s="2">
        <f>INT(Year_Corrected / 100)</f>
        <v>20</v>
      </c>
      <c r="I253" s="2">
        <f>2 - aaa + INT(aaa/4)</f>
        <v>-13</v>
      </c>
      <c r="J253" s="8">
        <f xml:space="preserve"> bbb + INT(365.25 * Year_Corrected)  + INT(30.6001 * (Month_Corrected + 1))  + Day   + UTC/24 - 730550.5</f>
        <v>9378.9166666666279</v>
      </c>
      <c r="K253" s="8">
        <f>MOD((4 * Days_since_Epoch),1461)</f>
        <v>990.66666666651145</v>
      </c>
      <c r="L253" s="8">
        <f>0.004301 * Days_since_Leap_Cycle_Start</f>
        <v>4.260857333332666</v>
      </c>
      <c r="M253" s="8">
        <f>7.3529*SIN(Phase_with_Leap_Cycle+6.2085)</f>
        <v>-6.3581507744791477</v>
      </c>
      <c r="N253" s="8">
        <f>9.9269*SIN(2*Phase_with_Leap_Cycle+0.3704)</f>
        <v>5.0411722125206664</v>
      </c>
      <c r="O253" s="8">
        <f>0.3337*SIN(3*Phase_with_Leap_Cycle+0.3042)</f>
        <v>0.16592512641155904</v>
      </c>
      <c r="P253" s="8">
        <f>0.2317*SIN(4*Phase_with_Leap_Cycle+0.7158)</f>
        <v>-0.20546644161499814</v>
      </c>
      <c r="Q253" s="8">
        <f>EoT_1+EoT_2+EoT_3+EoT_4</f>
        <v>-1.3565198771619202</v>
      </c>
      <c r="R253" s="8">
        <f>4*(Zone*15-Longitude)</f>
        <v>4</v>
      </c>
      <c r="S253" s="8">
        <f>EoT+Longitude_Correction</f>
        <v>2.6434801228380795</v>
      </c>
    </row>
    <row r="254" spans="1:19" x14ac:dyDescent="0.2">
      <c r="A254" s="5">
        <f t="shared" si="15"/>
        <v>45906</v>
      </c>
      <c r="B254" s="2">
        <f t="shared" si="12"/>
        <v>2025</v>
      </c>
      <c r="C254" s="2">
        <f t="shared" si="13"/>
        <v>9</v>
      </c>
      <c r="D254" s="2">
        <f t="shared" si="14"/>
        <v>6</v>
      </c>
      <c r="E254" s="2">
        <v>2025</v>
      </c>
      <c r="F254" s="2">
        <f>IF(Month&lt;= 2, Month + 12,Month)</f>
        <v>9</v>
      </c>
      <c r="G254" s="2">
        <f>12-Zone</f>
        <v>10</v>
      </c>
      <c r="H254" s="2">
        <f>INT(Year_Corrected / 100)</f>
        <v>20</v>
      </c>
      <c r="I254" s="2">
        <f>2 - aaa + INT(aaa/4)</f>
        <v>-13</v>
      </c>
      <c r="J254" s="8">
        <f xml:space="preserve"> bbb + INT(365.25 * Year_Corrected)  + INT(30.6001 * (Month_Corrected + 1))  + Day   + UTC/24 - 730550.5</f>
        <v>9379.9166666666279</v>
      </c>
      <c r="K254" s="8">
        <f>MOD((4 * Days_since_Epoch),1461)</f>
        <v>994.66666666651145</v>
      </c>
      <c r="L254" s="8">
        <f>0.004301 * Days_since_Leap_Cycle_Start</f>
        <v>4.2780613333326656</v>
      </c>
      <c r="M254" s="8">
        <f>7.3529*SIN(Phase_with_Leap_Cycle+6.2085)</f>
        <v>-6.4207429827082088</v>
      </c>
      <c r="N254" s="8">
        <f>9.9269*SIN(2*Phase_with_Leap_Cycle+0.3704)</f>
        <v>4.7440028337960243</v>
      </c>
      <c r="O254" s="8">
        <f>0.3337*SIN(3*Phase_with_Leap_Cycle+0.3042)</f>
        <v>0.18064049459680515</v>
      </c>
      <c r="P254" s="8">
        <f>0.2317*SIN(4*Phase_with_Leap_Cycle+0.7158)</f>
        <v>-0.19761638316033975</v>
      </c>
      <c r="Q254" s="8">
        <f>EoT_1+EoT_2+EoT_3+EoT_4</f>
        <v>-1.693716037475719</v>
      </c>
      <c r="R254" s="8">
        <f>4*(Zone*15-Longitude)</f>
        <v>4</v>
      </c>
      <c r="S254" s="8">
        <f>EoT+Longitude_Correction</f>
        <v>2.3062839625242813</v>
      </c>
    </row>
    <row r="255" spans="1:19" x14ac:dyDescent="0.2">
      <c r="A255" s="5">
        <f t="shared" si="15"/>
        <v>45907</v>
      </c>
      <c r="B255" s="2">
        <f t="shared" si="12"/>
        <v>2025</v>
      </c>
      <c r="C255" s="2">
        <f t="shared" si="13"/>
        <v>9</v>
      </c>
      <c r="D255" s="2">
        <f t="shared" si="14"/>
        <v>7</v>
      </c>
      <c r="E255" s="2">
        <v>2025</v>
      </c>
      <c r="F255" s="2">
        <f>IF(Month&lt;= 2, Month + 12,Month)</f>
        <v>9</v>
      </c>
      <c r="G255" s="2">
        <f>12-Zone</f>
        <v>10</v>
      </c>
      <c r="H255" s="2">
        <f>INT(Year_Corrected / 100)</f>
        <v>20</v>
      </c>
      <c r="I255" s="2">
        <f>2 - aaa + INT(aaa/4)</f>
        <v>-13</v>
      </c>
      <c r="J255" s="8">
        <f xml:space="preserve"> bbb + INT(365.25 * Year_Corrected)  + INT(30.6001 * (Month_Corrected + 1))  + Day   + UTC/24 - 730550.5</f>
        <v>9380.9166666666279</v>
      </c>
      <c r="K255" s="8">
        <f>MOD((4 * Days_since_Epoch),1461)</f>
        <v>998.66666666651145</v>
      </c>
      <c r="L255" s="8">
        <f>0.004301 * Days_since_Leap_Cycle_Start</f>
        <v>4.295265333332666</v>
      </c>
      <c r="M255" s="8">
        <f>7.3529*SIN(Phase_with_Leap_Cycle+6.2085)</f>
        <v>-6.4814348416087295</v>
      </c>
      <c r="N255" s="8">
        <f>9.9269*SIN(2*Phase_with_Leap_Cycle+0.3704)</f>
        <v>4.441217534570244</v>
      </c>
      <c r="O255" s="8">
        <f>0.3337*SIN(3*Phase_with_Leap_Cycle+0.3042)</f>
        <v>0.19487477970215034</v>
      </c>
      <c r="P255" s="8">
        <f>0.2317*SIN(4*Phase_with_Leap_Cycle+0.7158)</f>
        <v>-0.18883085354894882</v>
      </c>
      <c r="Q255" s="8">
        <f>EoT_1+EoT_2+EoT_3+EoT_4</f>
        <v>-2.0341733808852838</v>
      </c>
      <c r="R255" s="8">
        <f>4*(Zone*15-Longitude)</f>
        <v>4</v>
      </c>
      <c r="S255" s="8">
        <f>EoT+Longitude_Correction</f>
        <v>1.9658266191147162</v>
      </c>
    </row>
    <row r="256" spans="1:19" x14ac:dyDescent="0.2">
      <c r="A256" s="5">
        <f t="shared" si="15"/>
        <v>45908</v>
      </c>
      <c r="B256" s="2">
        <f t="shared" si="12"/>
        <v>2025</v>
      </c>
      <c r="C256" s="2">
        <f t="shared" si="13"/>
        <v>9</v>
      </c>
      <c r="D256" s="2">
        <f t="shared" si="14"/>
        <v>8</v>
      </c>
      <c r="E256" s="2">
        <v>2025</v>
      </c>
      <c r="F256" s="2">
        <f>IF(Month&lt;= 2, Month + 12,Month)</f>
        <v>9</v>
      </c>
      <c r="G256" s="2">
        <f>12-Zone</f>
        <v>10</v>
      </c>
      <c r="H256" s="2">
        <f>INT(Year_Corrected / 100)</f>
        <v>20</v>
      </c>
      <c r="I256" s="2">
        <f>2 - aaa + INT(aaa/4)</f>
        <v>-13</v>
      </c>
      <c r="J256" s="8">
        <f xml:space="preserve"> bbb + INT(365.25 * Year_Corrected)  + INT(30.6001 * (Month_Corrected + 1))  + Day   + UTC/24 - 730550.5</f>
        <v>9381.9166666666279</v>
      </c>
      <c r="K256" s="8">
        <f>MOD((4 * Days_since_Epoch),1461)</f>
        <v>1002.6666666665114</v>
      </c>
      <c r="L256" s="8">
        <f>0.004301 * Days_since_Leap_Cycle_Start</f>
        <v>4.3124693333326656</v>
      </c>
      <c r="M256" s="8">
        <f>7.3529*SIN(Phase_with_Leap_Cycle+6.2085)</f>
        <v>-6.5402083881920641</v>
      </c>
      <c r="N256" s="8">
        <f>9.9269*SIN(2*Phase_with_Leap_Cycle+0.3704)</f>
        <v>4.133174750162417</v>
      </c>
      <c r="O256" s="8">
        <f>0.3337*SIN(3*Phase_with_Leap_Cycle+0.3042)</f>
        <v>0.20859007287590364</v>
      </c>
      <c r="P256" s="8">
        <f>0.2317*SIN(4*Phase_with_Leap_Cycle+0.7158)</f>
        <v>-0.17915144148625967</v>
      </c>
      <c r="Q256" s="8">
        <f>EoT_1+EoT_2+EoT_3+EoT_4</f>
        <v>-2.3775950066400031</v>
      </c>
      <c r="R256" s="8">
        <f>4*(Zone*15-Longitude)</f>
        <v>4</v>
      </c>
      <c r="S256" s="8">
        <f>EoT+Longitude_Correction</f>
        <v>1.6224049933599969</v>
      </c>
    </row>
    <row r="257" spans="1:19" x14ac:dyDescent="0.2">
      <c r="A257" s="5">
        <f t="shared" si="15"/>
        <v>45909</v>
      </c>
      <c r="B257" s="2">
        <f t="shared" si="12"/>
        <v>2025</v>
      </c>
      <c r="C257" s="2">
        <f t="shared" si="13"/>
        <v>9</v>
      </c>
      <c r="D257" s="2">
        <f t="shared" si="14"/>
        <v>9</v>
      </c>
      <c r="E257" s="2">
        <v>2025</v>
      </c>
      <c r="F257" s="2">
        <f>IF(Month&lt;= 2, Month + 12,Month)</f>
        <v>9</v>
      </c>
      <c r="G257" s="2">
        <f>12-Zone</f>
        <v>10</v>
      </c>
      <c r="H257" s="2">
        <f>INT(Year_Corrected / 100)</f>
        <v>20</v>
      </c>
      <c r="I257" s="2">
        <f>2 - aaa + INT(aaa/4)</f>
        <v>-13</v>
      </c>
      <c r="J257" s="8">
        <f xml:space="preserve"> bbb + INT(365.25 * Year_Corrected)  + INT(30.6001 * (Month_Corrected + 1))  + Day   + UTC/24 - 730550.5</f>
        <v>9382.9166666666279</v>
      </c>
      <c r="K257" s="8">
        <f>MOD((4 * Days_since_Epoch),1461)</f>
        <v>1006.6666666665114</v>
      </c>
      <c r="L257" s="8">
        <f>0.004301 * Days_since_Leap_Cycle_Start</f>
        <v>4.329673333332666</v>
      </c>
      <c r="M257" s="8">
        <f>7.3529*SIN(Phase_with_Leap_Cycle+6.2085)</f>
        <v>-6.5970462272330677</v>
      </c>
      <c r="N257" s="8">
        <f>9.9269*SIN(2*Phase_with_Leap_Cycle+0.3704)</f>
        <v>3.8202391396692255</v>
      </c>
      <c r="O257" s="8">
        <f>0.3337*SIN(3*Phase_with_Leap_Cycle+0.3042)</f>
        <v>0.22174984744946719</v>
      </c>
      <c r="P257" s="8">
        <f>0.2317*SIN(4*Phase_with_Leap_Cycle+0.7158)</f>
        <v>-0.16862396711457919</v>
      </c>
      <c r="Q257" s="8">
        <f>EoT_1+EoT_2+EoT_3+EoT_4</f>
        <v>-2.7236812072289545</v>
      </c>
      <c r="R257" s="8">
        <f>4*(Zone*15-Longitude)</f>
        <v>4</v>
      </c>
      <c r="S257" s="8">
        <f>EoT+Longitude_Correction</f>
        <v>1.2763187927710455</v>
      </c>
    </row>
    <row r="258" spans="1:19" x14ac:dyDescent="0.2">
      <c r="A258" s="5">
        <f t="shared" si="15"/>
        <v>45910</v>
      </c>
      <c r="B258" s="2">
        <f t="shared" si="12"/>
        <v>2025</v>
      </c>
      <c r="C258" s="2">
        <f t="shared" si="13"/>
        <v>9</v>
      </c>
      <c r="D258" s="2">
        <f t="shared" si="14"/>
        <v>10</v>
      </c>
      <c r="E258" s="2">
        <v>2025</v>
      </c>
      <c r="F258" s="2">
        <f>IF(Month&lt;= 2, Month + 12,Month)</f>
        <v>9</v>
      </c>
      <c r="G258" s="2">
        <f>12-Zone</f>
        <v>10</v>
      </c>
      <c r="H258" s="2">
        <f>INT(Year_Corrected / 100)</f>
        <v>20</v>
      </c>
      <c r="I258" s="2">
        <f>2 - aaa + INT(aaa/4)</f>
        <v>-13</v>
      </c>
      <c r="J258" s="8">
        <f xml:space="preserve"> bbb + INT(365.25 * Year_Corrected)  + INT(30.6001 * (Month_Corrected + 1))  + Day   + UTC/24 - 730550.5</f>
        <v>9383.9166666666279</v>
      </c>
      <c r="K258" s="8">
        <f>MOD((4 * Days_since_Epoch),1461)</f>
        <v>1010.6666666665114</v>
      </c>
      <c r="L258" s="8">
        <f>0.004301 * Days_since_Leap_Cycle_Start</f>
        <v>4.3468773333326656</v>
      </c>
      <c r="M258" s="8">
        <f>7.3529*SIN(Phase_with_Leap_Cycle+6.2085)</f>
        <v>-6.6519315364185667</v>
      </c>
      <c r="N258" s="8">
        <f>9.9269*SIN(2*Phase_with_Leap_Cycle+0.3704)</f>
        <v>3.50278115428394</v>
      </c>
      <c r="O258" s="8">
        <f>0.3337*SIN(3*Phase_with_Leap_Cycle+0.3042)</f>
        <v>0.23431905621541946</v>
      </c>
      <c r="P258" s="8">
        <f>0.2317*SIN(4*Phase_with_Leap_Cycle+0.7158)</f>
        <v>-0.15729826511092482</v>
      </c>
      <c r="Q258" s="8">
        <f>EoT_1+EoT_2+EoT_3+EoT_4</f>
        <v>-3.0721295910301318</v>
      </c>
      <c r="R258" s="8">
        <f>4*(Zone*15-Longitude)</f>
        <v>4</v>
      </c>
      <c r="S258" s="8">
        <f>EoT+Longitude_Correction</f>
        <v>0.92787040896986817</v>
      </c>
    </row>
    <row r="259" spans="1:19" x14ac:dyDescent="0.2">
      <c r="A259" s="5">
        <f t="shared" si="15"/>
        <v>45911</v>
      </c>
      <c r="B259" s="2">
        <f t="shared" si="12"/>
        <v>2025</v>
      </c>
      <c r="C259" s="2">
        <f t="shared" si="13"/>
        <v>9</v>
      </c>
      <c r="D259" s="2">
        <f t="shared" si="14"/>
        <v>11</v>
      </c>
      <c r="E259" s="2">
        <v>2025</v>
      </c>
      <c r="F259" s="2">
        <f>IF(Month&lt;= 2, Month + 12,Month)</f>
        <v>9</v>
      </c>
      <c r="G259" s="2">
        <f>12-Zone</f>
        <v>10</v>
      </c>
      <c r="H259" s="2">
        <f>INT(Year_Corrected / 100)</f>
        <v>20</v>
      </c>
      <c r="I259" s="2">
        <f>2 - aaa + INT(aaa/4)</f>
        <v>-13</v>
      </c>
      <c r="J259" s="8">
        <f xml:space="preserve"> bbb + INT(365.25 * Year_Corrected)  + INT(30.6001 * (Month_Corrected + 1))  + Day   + UTC/24 - 730550.5</f>
        <v>9384.9166666666279</v>
      </c>
      <c r="K259" s="8">
        <f>MOD((4 * Days_since_Epoch),1461)</f>
        <v>1014.6666666665114</v>
      </c>
      <c r="L259" s="8">
        <f>0.004301 * Days_since_Leap_Cycle_Start</f>
        <v>4.364081333332666</v>
      </c>
      <c r="M259" s="8">
        <f>7.3529*SIN(Phase_with_Leap_Cycle+6.2085)</f>
        <v>-6.7048480713262721</v>
      </c>
      <c r="N259" s="8">
        <f>9.9269*SIN(2*Phase_with_Leap_Cycle+0.3704)</f>
        <v>3.1811765987585119</v>
      </c>
      <c r="O259" s="8">
        <f>0.3337*SIN(3*Phase_with_Leap_Cycle+0.3042)</f>
        <v>0.24626422476549789</v>
      </c>
      <c r="P259" s="8">
        <f>0.2317*SIN(4*Phase_with_Leap_Cycle+0.7158)</f>
        <v>-0.14522794878095727</v>
      </c>
      <c r="Q259" s="8">
        <f>EoT_1+EoT_2+EoT_3+EoT_4</f>
        <v>-3.4226351965832196</v>
      </c>
      <c r="R259" s="8">
        <f>4*(Zone*15-Longitude)</f>
        <v>4</v>
      </c>
      <c r="S259" s="8">
        <f>EoT+Longitude_Correction</f>
        <v>0.57736480341678043</v>
      </c>
    </row>
    <row r="260" spans="1:19" x14ac:dyDescent="0.2">
      <c r="A260" s="5">
        <f t="shared" si="15"/>
        <v>45912</v>
      </c>
      <c r="B260" s="2">
        <f t="shared" si="12"/>
        <v>2025</v>
      </c>
      <c r="C260" s="2">
        <f t="shared" si="13"/>
        <v>9</v>
      </c>
      <c r="D260" s="2">
        <f t="shared" si="14"/>
        <v>12</v>
      </c>
      <c r="E260" s="2">
        <v>2025</v>
      </c>
      <c r="F260" s="2">
        <f>IF(Month&lt;= 2, Month + 12,Month)</f>
        <v>9</v>
      </c>
      <c r="G260" s="2">
        <f>12-Zone</f>
        <v>10</v>
      </c>
      <c r="H260" s="2">
        <f>INT(Year_Corrected / 100)</f>
        <v>20</v>
      </c>
      <c r="I260" s="2">
        <f>2 - aaa + INT(aaa/4)</f>
        <v>-13</v>
      </c>
      <c r="J260" s="8">
        <f xml:space="preserve"> bbb + INT(365.25 * Year_Corrected)  + INT(30.6001 * (Month_Corrected + 1))  + Day   + UTC/24 - 730550.5</f>
        <v>9385.9166666666279</v>
      </c>
      <c r="K260" s="8">
        <f>MOD((4 * Days_since_Epoch),1461)</f>
        <v>1018.6666666665114</v>
      </c>
      <c r="L260" s="8">
        <f>0.004301 * Days_since_Leap_Cycle_Start</f>
        <v>4.3812853333326656</v>
      </c>
      <c r="M260" s="8">
        <f>7.3529*SIN(Phase_with_Leap_Cycle+6.2085)</f>
        <v>-6.7557801702326223</v>
      </c>
      <c r="N260" s="8">
        <f>9.9269*SIN(2*Phase_with_Leap_Cycle+0.3704)</f>
        <v>2.8558061865284219</v>
      </c>
      <c r="O260" s="8">
        <f>0.3337*SIN(3*Phase_with_Leap_Cycle+0.3042)</f>
        <v>0.25755354063988289</v>
      </c>
      <c r="P260" s="8">
        <f>0.2317*SIN(4*Phase_with_Leap_Cycle+0.7158)</f>
        <v>-0.13247015626575054</v>
      </c>
      <c r="Q260" s="8">
        <f>EoT_1+EoT_2+EoT_3+EoT_4</f>
        <v>-3.7748905993300683</v>
      </c>
      <c r="R260" s="8">
        <f>4*(Zone*15-Longitude)</f>
        <v>4</v>
      </c>
      <c r="S260" s="8">
        <f>EoT+Longitude_Correction</f>
        <v>0.22510940066993168</v>
      </c>
    </row>
    <row r="261" spans="1:19" x14ac:dyDescent="0.2">
      <c r="A261" s="5">
        <f t="shared" si="15"/>
        <v>45913</v>
      </c>
      <c r="B261" s="2">
        <f t="shared" si="12"/>
        <v>2025</v>
      </c>
      <c r="C261" s="2">
        <f t="shared" si="13"/>
        <v>9</v>
      </c>
      <c r="D261" s="2">
        <f t="shared" si="14"/>
        <v>13</v>
      </c>
      <c r="E261" s="2">
        <v>2025</v>
      </c>
      <c r="F261" s="2">
        <f>IF(Month&lt;= 2, Month + 12,Month)</f>
        <v>9</v>
      </c>
      <c r="G261" s="2">
        <f>12-Zone</f>
        <v>10</v>
      </c>
      <c r="H261" s="2">
        <f>INT(Year_Corrected / 100)</f>
        <v>20</v>
      </c>
      <c r="I261" s="2">
        <f>2 - aaa + INT(aaa/4)</f>
        <v>-13</v>
      </c>
      <c r="J261" s="8">
        <f xml:space="preserve"> bbb + INT(365.25 * Year_Corrected)  + INT(30.6001 * (Month_Corrected + 1))  + Day   + UTC/24 - 730550.5</f>
        <v>9386.9166666666279</v>
      </c>
      <c r="K261" s="8">
        <f>MOD((4 * Days_since_Epoch),1461)</f>
        <v>1022.6666666665114</v>
      </c>
      <c r="L261" s="8">
        <f>0.004301 * Days_since_Leap_Cycle_Start</f>
        <v>4.398489333332666</v>
      </c>
      <c r="M261" s="8">
        <f>7.3529*SIN(Phase_with_Leap_Cycle+6.2085)</f>
        <v>-6.804712758748229</v>
      </c>
      <c r="N261" s="8">
        <f>9.9269*SIN(2*Phase_with_Leap_Cycle+0.3704)</f>
        <v>2.5270550890263963</v>
      </c>
      <c r="O261" s="8">
        <f>0.3337*SIN(3*Phase_with_Leap_Cycle+0.3042)</f>
        <v>0.26815693805037571</v>
      </c>
      <c r="P261" s="8">
        <f>0.2317*SIN(4*Phase_with_Leap_Cycle+0.7158)</f>
        <v>-0.11908528006278103</v>
      </c>
      <c r="Q261" s="8">
        <f>EoT_1+EoT_2+EoT_3+EoT_4</f>
        <v>-4.1285860117342388</v>
      </c>
      <c r="R261" s="8">
        <f>4*(Zone*15-Longitude)</f>
        <v>4</v>
      </c>
      <c r="S261" s="8">
        <f>EoT+Longitude_Correction</f>
        <v>-0.12858601173423878</v>
      </c>
    </row>
    <row r="262" spans="1:19" x14ac:dyDescent="0.2">
      <c r="A262" s="5">
        <f t="shared" si="15"/>
        <v>45914</v>
      </c>
      <c r="B262" s="2">
        <f t="shared" si="12"/>
        <v>2025</v>
      </c>
      <c r="C262" s="2">
        <f t="shared" si="13"/>
        <v>9</v>
      </c>
      <c r="D262" s="2">
        <f t="shared" si="14"/>
        <v>14</v>
      </c>
      <c r="E262" s="2">
        <v>2025</v>
      </c>
      <c r="F262" s="2">
        <f>IF(Month&lt;= 2, Month + 12,Month)</f>
        <v>9</v>
      </c>
      <c r="G262" s="2">
        <f>12-Zone</f>
        <v>10</v>
      </c>
      <c r="H262" s="2">
        <f>INT(Year_Corrected / 100)</f>
        <v>20</v>
      </c>
      <c r="I262" s="2">
        <f>2 - aaa + INT(aaa/4)</f>
        <v>-13</v>
      </c>
      <c r="J262" s="8">
        <f xml:space="preserve"> bbb + INT(365.25 * Year_Corrected)  + INT(30.6001 * (Month_Corrected + 1))  + Day   + UTC/24 - 730550.5</f>
        <v>9387.9166666666279</v>
      </c>
      <c r="K262" s="8">
        <f>MOD((4 * Days_since_Epoch),1461)</f>
        <v>1026.6666666665114</v>
      </c>
      <c r="L262" s="8">
        <f>0.004301 * Days_since_Leap_Cycle_Start</f>
        <v>4.4156933333326656</v>
      </c>
      <c r="M262" s="8">
        <f>7.3529*SIN(Phase_with_Leap_Cycle+6.2085)</f>
        <v>-6.8516313542794034</v>
      </c>
      <c r="N262" s="8">
        <f>9.9269*SIN(2*Phase_with_Leap_Cycle+0.3704)</f>
        <v>2.1953124797190333</v>
      </c>
      <c r="O262" s="8">
        <f>0.3337*SIN(3*Phase_with_Leap_Cycle+0.3042)</f>
        <v>0.27804617795182046</v>
      </c>
      <c r="P262" s="8">
        <f>0.2317*SIN(4*Phase_with_Leap_Cycle+0.7158)</f>
        <v>-0.1051366811415409</v>
      </c>
      <c r="Q262" s="8">
        <f>EoT_1+EoT_2+EoT_3+EoT_4</f>
        <v>-4.4834093777500907</v>
      </c>
      <c r="R262" s="8">
        <f>4*(Zone*15-Longitude)</f>
        <v>4</v>
      </c>
      <c r="S262" s="8">
        <f>EoT+Longitude_Correction</f>
        <v>-0.48340937775009074</v>
      </c>
    </row>
    <row r="263" spans="1:19" x14ac:dyDescent="0.2">
      <c r="A263" s="5">
        <f t="shared" si="15"/>
        <v>45915</v>
      </c>
      <c r="B263" s="2">
        <f t="shared" ref="B263:B326" si="16">YEAR(A263)</f>
        <v>2025</v>
      </c>
      <c r="C263" s="2">
        <f t="shared" ref="C263:C326" si="17">MONTH(A263)</f>
        <v>9</v>
      </c>
      <c r="D263" s="2">
        <f t="shared" ref="D263:D326" si="18">DAY(A263)</f>
        <v>15</v>
      </c>
      <c r="E263" s="2">
        <v>2025</v>
      </c>
      <c r="F263" s="2">
        <f>IF(Month&lt;= 2, Month + 12,Month)</f>
        <v>9</v>
      </c>
      <c r="G263" s="2">
        <f>12-Zone</f>
        <v>10</v>
      </c>
      <c r="H263" s="2">
        <f>INT(Year_Corrected / 100)</f>
        <v>20</v>
      </c>
      <c r="I263" s="2">
        <f>2 - aaa + INT(aaa/4)</f>
        <v>-13</v>
      </c>
      <c r="J263" s="8">
        <f xml:space="preserve"> bbb + INT(365.25 * Year_Corrected)  + INT(30.6001 * (Month_Corrected + 1))  + Day   + UTC/24 - 730550.5</f>
        <v>9388.9166666666279</v>
      </c>
      <c r="K263" s="8">
        <f>MOD((4 * Days_since_Epoch),1461)</f>
        <v>1030.6666666665114</v>
      </c>
      <c r="L263" s="8">
        <f>0.004301 * Days_since_Leap_Cycle_Start</f>
        <v>4.432897333332666</v>
      </c>
      <c r="M263" s="8">
        <f>7.3529*SIN(Phase_with_Leap_Cycle+6.2085)</f>
        <v>-6.896522070314612</v>
      </c>
      <c r="N263" s="8">
        <f>9.9269*SIN(2*Phase_with_Leap_Cycle+0.3704)</f>
        <v>1.8609710734055902</v>
      </c>
      <c r="O263" s="8">
        <f>0.3337*SIN(3*Phase_with_Leap_Cycle+0.3042)</f>
        <v>0.28719492324853957</v>
      </c>
      <c r="P263" s="8">
        <f>0.2317*SIN(4*Phase_with_Leap_Cycle+0.7158)</f>
        <v>-9.0690389007067537E-2</v>
      </c>
      <c r="Q263" s="8">
        <f>EoT_1+EoT_2+EoT_3+EoT_4</f>
        <v>-4.8390464626675502</v>
      </c>
      <c r="R263" s="8">
        <f>4*(Zone*15-Longitude)</f>
        <v>4</v>
      </c>
      <c r="S263" s="8">
        <f>EoT+Longitude_Correction</f>
        <v>-0.83904646266755023</v>
      </c>
    </row>
    <row r="264" spans="1:19" x14ac:dyDescent="0.2">
      <c r="A264" s="5">
        <f t="shared" ref="A264:A327" si="19">A263+1</f>
        <v>45916</v>
      </c>
      <c r="B264" s="2">
        <f t="shared" si="16"/>
        <v>2025</v>
      </c>
      <c r="C264" s="2">
        <f t="shared" si="17"/>
        <v>9</v>
      </c>
      <c r="D264" s="2">
        <f t="shared" si="18"/>
        <v>16</v>
      </c>
      <c r="E264" s="2">
        <v>2025</v>
      </c>
      <c r="F264" s="2">
        <f>IF(Month&lt;= 2, Month + 12,Month)</f>
        <v>9</v>
      </c>
      <c r="G264" s="2">
        <f>12-Zone</f>
        <v>10</v>
      </c>
      <c r="H264" s="2">
        <f>INT(Year_Corrected / 100)</f>
        <v>20</v>
      </c>
      <c r="I264" s="2">
        <f>2 - aaa + INT(aaa/4)</f>
        <v>-13</v>
      </c>
      <c r="J264" s="8">
        <f xml:space="preserve"> bbb + INT(365.25 * Year_Corrected)  + INT(30.6001 * (Month_Corrected + 1))  + Day   + UTC/24 - 730550.5</f>
        <v>9389.9166666666279</v>
      </c>
      <c r="K264" s="8">
        <f>MOD((4 * Days_since_Epoch),1461)</f>
        <v>1034.6666666665114</v>
      </c>
      <c r="L264" s="8">
        <f>0.004301 * Days_since_Leap_Cycle_Start</f>
        <v>4.4501013333326656</v>
      </c>
      <c r="M264" s="8">
        <f>7.3529*SIN(Phase_with_Leap_Cycle+6.2085)</f>
        <v>-6.9393716205344527</v>
      </c>
      <c r="N264" s="8">
        <f>9.9269*SIN(2*Phase_with_Leap_Cycle+0.3704)</f>
        <v>1.5244266613248227</v>
      </c>
      <c r="O264" s="8">
        <f>0.3337*SIN(3*Phase_with_Leap_Cycle+0.3042)</f>
        <v>0.2955788089354735</v>
      </c>
      <c r="P264" s="8">
        <f>0.2317*SIN(4*Phase_with_Leap_Cycle+0.7158)</f>
        <v>-7.5814789131241872E-2</v>
      </c>
      <c r="Q264" s="8">
        <f>EoT_1+EoT_2+EoT_3+EoT_4</f>
        <v>-5.1951809394053985</v>
      </c>
      <c r="R264" s="8">
        <f>4*(Zone*15-Longitude)</f>
        <v>4</v>
      </c>
      <c r="S264" s="8">
        <f>EoT+Longitude_Correction</f>
        <v>-1.1951809394053985</v>
      </c>
    </row>
    <row r="265" spans="1:19" x14ac:dyDescent="0.2">
      <c r="A265" s="5">
        <f t="shared" si="19"/>
        <v>45917</v>
      </c>
      <c r="B265" s="2">
        <f t="shared" si="16"/>
        <v>2025</v>
      </c>
      <c r="C265" s="2">
        <f t="shared" si="17"/>
        <v>9</v>
      </c>
      <c r="D265" s="2">
        <f t="shared" si="18"/>
        <v>17</v>
      </c>
      <c r="E265" s="2">
        <v>2025</v>
      </c>
      <c r="F265" s="2">
        <f>IF(Month&lt;= 2, Month + 12,Month)</f>
        <v>9</v>
      </c>
      <c r="G265" s="2">
        <f>12-Zone</f>
        <v>10</v>
      </c>
      <c r="H265" s="2">
        <f>INT(Year_Corrected / 100)</f>
        <v>20</v>
      </c>
      <c r="I265" s="2">
        <f>2 - aaa + INT(aaa/4)</f>
        <v>-13</v>
      </c>
      <c r="J265" s="8">
        <f xml:space="preserve"> bbb + INT(365.25 * Year_Corrected)  + INT(30.6001 * (Month_Corrected + 1))  + Day   + UTC/24 - 730550.5</f>
        <v>9390.9166666666279</v>
      </c>
      <c r="K265" s="8">
        <f>MOD((4 * Days_since_Epoch),1461)</f>
        <v>1038.6666666665114</v>
      </c>
      <c r="L265" s="8">
        <f>0.004301 * Days_since_Leap_Cycle_Start</f>
        <v>4.467305333332666</v>
      </c>
      <c r="M265" s="8">
        <f>7.3529*SIN(Phase_with_Leap_Cycle+6.2085)</f>
        <v>-6.9801673227440117</v>
      </c>
      <c r="N265" s="8">
        <f>9.9269*SIN(2*Phase_with_Leap_Cycle+0.3704)</f>
        <v>1.1860776426196902</v>
      </c>
      <c r="O265" s="8">
        <f>0.3337*SIN(3*Phase_with_Leap_Cycle+0.3042)</f>
        <v>0.30317550698724427</v>
      </c>
      <c r="P265" s="8">
        <f>0.2317*SIN(4*Phase_with_Leap_Cycle+0.7158)</f>
        <v>-6.0580299231462013E-2</v>
      </c>
      <c r="Q265" s="8">
        <f>EoT_1+EoT_2+EoT_3+EoT_4</f>
        <v>-5.5514944723685389</v>
      </c>
      <c r="R265" s="8">
        <f>4*(Zone*15-Longitude)</f>
        <v>4</v>
      </c>
      <c r="S265" s="8">
        <f>EoT+Longitude_Correction</f>
        <v>-1.5514944723685389</v>
      </c>
    </row>
    <row r="266" spans="1:19" x14ac:dyDescent="0.2">
      <c r="A266" s="5">
        <f t="shared" si="19"/>
        <v>45918</v>
      </c>
      <c r="B266" s="2">
        <f t="shared" si="16"/>
        <v>2025</v>
      </c>
      <c r="C266" s="2">
        <f t="shared" si="17"/>
        <v>9</v>
      </c>
      <c r="D266" s="2">
        <f t="shared" si="18"/>
        <v>18</v>
      </c>
      <c r="E266" s="2">
        <v>2025</v>
      </c>
      <c r="F266" s="2">
        <f>IF(Month&lt;= 2, Month + 12,Month)</f>
        <v>9</v>
      </c>
      <c r="G266" s="2">
        <f>12-Zone</f>
        <v>10</v>
      </c>
      <c r="H266" s="2">
        <f>INT(Year_Corrected / 100)</f>
        <v>20</v>
      </c>
      <c r="I266" s="2">
        <f>2 - aaa + INT(aaa/4)</f>
        <v>-13</v>
      </c>
      <c r="J266" s="8">
        <f xml:space="preserve"> bbb + INT(365.25 * Year_Corrected)  + INT(30.6001 * (Month_Corrected + 1))  + Day   + UTC/24 - 730550.5</f>
        <v>9391.9166666666279</v>
      </c>
      <c r="K266" s="8">
        <f>MOD((4 * Days_since_Epoch),1461)</f>
        <v>1042.6666666665114</v>
      </c>
      <c r="L266" s="8">
        <f>0.004301 * Days_since_Leap_Cycle_Start</f>
        <v>4.4845093333326655</v>
      </c>
      <c r="M266" s="8">
        <f>7.3529*SIN(Phase_with_Leap_Cycle+6.2085)</f>
        <v>-7.018897102626422</v>
      </c>
      <c r="N266" s="8">
        <f>9.9269*SIN(2*Phase_with_Leap_Cycle+0.3704)</f>
        <v>0.84632455271511042</v>
      </c>
      <c r="O266" s="8">
        <f>0.3337*SIN(3*Phase_with_Leap_Cycle+0.3042)</f>
        <v>0.30996478582231146</v>
      </c>
      <c r="P266" s="8">
        <f>0.2317*SIN(4*Phase_with_Leap_Cycle+0.7158)</f>
        <v>-4.5059035929139443E-2</v>
      </c>
      <c r="Q266" s="8">
        <f>EoT_1+EoT_2+EoT_3+EoT_4</f>
        <v>-5.9076668000181405</v>
      </c>
      <c r="R266" s="8">
        <f>4*(Zone*15-Longitude)</f>
        <v>4</v>
      </c>
      <c r="S266" s="8">
        <f>EoT+Longitude_Correction</f>
        <v>-1.9076668000181405</v>
      </c>
    </row>
    <row r="267" spans="1:19" x14ac:dyDescent="0.2">
      <c r="A267" s="5">
        <f t="shared" si="19"/>
        <v>45919</v>
      </c>
      <c r="B267" s="2">
        <f t="shared" si="16"/>
        <v>2025</v>
      </c>
      <c r="C267" s="2">
        <f t="shared" si="17"/>
        <v>9</v>
      </c>
      <c r="D267" s="2">
        <f t="shared" si="18"/>
        <v>19</v>
      </c>
      <c r="E267" s="2">
        <v>2025</v>
      </c>
      <c r="F267" s="2">
        <f>IF(Month&lt;= 2, Month + 12,Month)</f>
        <v>9</v>
      </c>
      <c r="G267" s="2">
        <f>12-Zone</f>
        <v>10</v>
      </c>
      <c r="H267" s="2">
        <f>INT(Year_Corrected / 100)</f>
        <v>20</v>
      </c>
      <c r="I267" s="2">
        <f>2 - aaa + INT(aaa/4)</f>
        <v>-13</v>
      </c>
      <c r="J267" s="8">
        <f xml:space="preserve"> bbb + INT(365.25 * Year_Corrected)  + INT(30.6001 * (Month_Corrected + 1))  + Day   + UTC/24 - 730550.5</f>
        <v>9392.9166666666279</v>
      </c>
      <c r="K267" s="8">
        <f>MOD((4 * Days_since_Epoch),1461)</f>
        <v>1046.6666666665114</v>
      </c>
      <c r="L267" s="8">
        <f>0.004301 * Days_since_Leap_Cycle_Start</f>
        <v>4.501713333332666</v>
      </c>
      <c r="M267" s="8">
        <f>7.3529*SIN(Phase_with_Leap_Cycle+6.2085)</f>
        <v>-7.0555494973165036</v>
      </c>
      <c r="N267" s="8">
        <f>9.9269*SIN(2*Phase_with_Leap_Cycle+0.3704)</f>
        <v>0.5055695891665225</v>
      </c>
      <c r="O267" s="8">
        <f>0.3337*SIN(3*Phase_with_Leap_Cycle+0.3042)</f>
        <v>0.31592856418387005</v>
      </c>
      <c r="P267" s="8">
        <f>0.2317*SIN(4*Phase_with_Leap_Cycle+0.7158)</f>
        <v>-2.9324473365956373E-2</v>
      </c>
      <c r="Q267" s="8">
        <f>EoT_1+EoT_2+EoT_3+EoT_4</f>
        <v>-6.2633758173320677</v>
      </c>
      <c r="R267" s="8">
        <f>4*(Zone*15-Longitude)</f>
        <v>4</v>
      </c>
      <c r="S267" s="8">
        <f>EoT+Longitude_Correction</f>
        <v>-2.2633758173320677</v>
      </c>
    </row>
    <row r="268" spans="1:19" x14ac:dyDescent="0.2">
      <c r="A268" s="5">
        <f t="shared" si="19"/>
        <v>45920</v>
      </c>
      <c r="B268" s="2">
        <f t="shared" si="16"/>
        <v>2025</v>
      </c>
      <c r="C268" s="2">
        <f t="shared" si="17"/>
        <v>9</v>
      </c>
      <c r="D268" s="2">
        <f t="shared" si="18"/>
        <v>20</v>
      </c>
      <c r="E268" s="2">
        <v>2025</v>
      </c>
      <c r="F268" s="2">
        <f>IF(Month&lt;= 2, Month + 12,Month)</f>
        <v>9</v>
      </c>
      <c r="G268" s="2">
        <f>12-Zone</f>
        <v>10</v>
      </c>
      <c r="H268" s="2">
        <f>INT(Year_Corrected / 100)</f>
        <v>20</v>
      </c>
      <c r="I268" s="2">
        <f>2 - aaa + INT(aaa/4)</f>
        <v>-13</v>
      </c>
      <c r="J268" s="8">
        <f xml:space="preserve"> bbb + INT(365.25 * Year_Corrected)  + INT(30.6001 * (Month_Corrected + 1))  + Day   + UTC/24 - 730550.5</f>
        <v>9393.9166666666279</v>
      </c>
      <c r="K268" s="8">
        <f>MOD((4 * Days_since_Epoch),1461)</f>
        <v>1050.6666666665114</v>
      </c>
      <c r="L268" s="8">
        <f>0.004301 * Days_since_Leap_Cycle_Start</f>
        <v>4.5189173333326655</v>
      </c>
      <c r="M268" s="8">
        <f>7.3529*SIN(Phase_with_Leap_Cycle+6.2085)</f>
        <v>-7.0901136587934142</v>
      </c>
      <c r="N268" s="8">
        <f>9.9269*SIN(2*Phase_with_Leap_Cycle+0.3704)</f>
        <v>0.16421613554110862</v>
      </c>
      <c r="O268" s="8">
        <f>0.3337*SIN(3*Phase_with_Leap_Cycle+0.3042)</f>
        <v>0.32105095929398303</v>
      </c>
      <c r="P268" s="8">
        <f>0.2317*SIN(4*Phase_with_Leap_Cycle+0.7158)</f>
        <v>-1.3451095393942587E-2</v>
      </c>
      <c r="Q268" s="8">
        <f>EoT_1+EoT_2+EoT_3+EoT_4</f>
        <v>-6.6182976593522644</v>
      </c>
      <c r="R268" s="8">
        <f>4*(Zone*15-Longitude)</f>
        <v>4</v>
      </c>
      <c r="S268" s="8">
        <f>EoT+Longitude_Correction</f>
        <v>-2.6182976593522644</v>
      </c>
    </row>
    <row r="269" spans="1:19" x14ac:dyDescent="0.2">
      <c r="A269" s="5">
        <f t="shared" si="19"/>
        <v>45921</v>
      </c>
      <c r="B269" s="2">
        <f t="shared" si="16"/>
        <v>2025</v>
      </c>
      <c r="C269" s="2">
        <f t="shared" si="17"/>
        <v>9</v>
      </c>
      <c r="D269" s="2">
        <f t="shared" si="18"/>
        <v>21</v>
      </c>
      <c r="E269" s="2">
        <v>2025</v>
      </c>
      <c r="F269" s="2">
        <f>IF(Month&lt;= 2, Month + 12,Month)</f>
        <v>9</v>
      </c>
      <c r="G269" s="2">
        <f>12-Zone</f>
        <v>10</v>
      </c>
      <c r="H269" s="2">
        <f>INT(Year_Corrected / 100)</f>
        <v>20</v>
      </c>
      <c r="I269" s="2">
        <f>2 - aaa + INT(aaa/4)</f>
        <v>-13</v>
      </c>
      <c r="J269" s="8">
        <f xml:space="preserve"> bbb + INT(365.25 * Year_Corrected)  + INT(30.6001 * (Month_Corrected + 1))  + Day   + UTC/24 - 730550.5</f>
        <v>9394.9166666666279</v>
      </c>
      <c r="K269" s="8">
        <f>MOD((4 * Days_since_Epoch),1461)</f>
        <v>1054.6666666665114</v>
      </c>
      <c r="L269" s="8">
        <f>0.004301 * Days_since_Leap_Cycle_Start</f>
        <v>4.536121333332666</v>
      </c>
      <c r="M269" s="8">
        <f>7.3529*SIN(Phase_with_Leap_Cycle+6.2085)</f>
        <v>-7.1225793570913734</v>
      </c>
      <c r="N269" s="8">
        <f>9.9269*SIN(2*Phase_with_Leap_Cycle+0.3704)</f>
        <v>-0.17733171610525802</v>
      </c>
      <c r="O269" s="8">
        <f>0.3337*SIN(3*Phase_with_Leap_Cycle+0.3042)</f>
        <v>0.32531832915271314</v>
      </c>
      <c r="P269" s="8">
        <f>0.2317*SIN(4*Phase_with_Leap_Cycle+0.7158)</f>
        <v>2.4859570142005019E-3</v>
      </c>
      <c r="Q269" s="8">
        <f>EoT_1+EoT_2+EoT_3+EoT_4</f>
        <v>-6.972106787029718</v>
      </c>
      <c r="R269" s="8">
        <f>4*(Zone*15-Longitude)</f>
        <v>4</v>
      </c>
      <c r="S269" s="8">
        <f>EoT+Longitude_Correction</f>
        <v>-2.972106787029718</v>
      </c>
    </row>
    <row r="270" spans="1:19" x14ac:dyDescent="0.2">
      <c r="A270" s="5">
        <f t="shared" si="19"/>
        <v>45922</v>
      </c>
      <c r="B270" s="2">
        <f t="shared" si="16"/>
        <v>2025</v>
      </c>
      <c r="C270" s="2">
        <f t="shared" si="17"/>
        <v>9</v>
      </c>
      <c r="D270" s="2">
        <f t="shared" si="18"/>
        <v>22</v>
      </c>
      <c r="E270" s="2">
        <v>2025</v>
      </c>
      <c r="F270" s="2">
        <f>IF(Month&lt;= 2, Month + 12,Month)</f>
        <v>9</v>
      </c>
      <c r="G270" s="2">
        <f>12-Zone</f>
        <v>10</v>
      </c>
      <c r="H270" s="2">
        <f>INT(Year_Corrected / 100)</f>
        <v>20</v>
      </c>
      <c r="I270" s="2">
        <f>2 - aaa + INT(aaa/4)</f>
        <v>-13</v>
      </c>
      <c r="J270" s="8">
        <f xml:space="preserve"> bbb + INT(365.25 * Year_Corrected)  + INT(30.6001 * (Month_Corrected + 1))  + Day   + UTC/24 - 730550.5</f>
        <v>9395.9166666666279</v>
      </c>
      <c r="K270" s="8">
        <f>MOD((4 * Days_since_Epoch),1461)</f>
        <v>1058.6666666665114</v>
      </c>
      <c r="L270" s="8">
        <f>0.004301 * Days_since_Leap_Cycle_Start</f>
        <v>4.5533253333326655</v>
      </c>
      <c r="M270" s="8">
        <f>7.3529*SIN(Phase_with_Leap_Cycle+6.2085)</f>
        <v>-7.152936983327395</v>
      </c>
      <c r="N270" s="8">
        <f>9.9269*SIN(2*Phase_with_Leap_Cycle+0.3704)</f>
        <v>-0.51866964358948797</v>
      </c>
      <c r="O270" s="8">
        <f>0.3337*SIN(3*Phase_with_Leap_Cycle+0.3042)</f>
        <v>0.32871930886959433</v>
      </c>
      <c r="P270" s="8">
        <f>0.2317*SIN(4*Phase_with_Leap_Cycle+0.7158)</f>
        <v>1.8411241465423056E-2</v>
      </c>
      <c r="Q270" s="8">
        <f>EoT_1+EoT_2+EoT_3+EoT_4</f>
        <v>-7.3244760765818659</v>
      </c>
      <c r="R270" s="8">
        <f>4*(Zone*15-Longitude)</f>
        <v>4</v>
      </c>
      <c r="S270" s="8">
        <f>EoT+Longitude_Correction</f>
        <v>-3.3244760765818659</v>
      </c>
    </row>
    <row r="271" spans="1:19" x14ac:dyDescent="0.2">
      <c r="A271" s="5">
        <f t="shared" si="19"/>
        <v>45923</v>
      </c>
      <c r="B271" s="2">
        <f t="shared" si="16"/>
        <v>2025</v>
      </c>
      <c r="C271" s="2">
        <f t="shared" si="17"/>
        <v>9</v>
      </c>
      <c r="D271" s="2">
        <f t="shared" si="18"/>
        <v>23</v>
      </c>
      <c r="E271" s="2">
        <v>2025</v>
      </c>
      <c r="F271" s="2">
        <f>IF(Month&lt;= 2, Month + 12,Month)</f>
        <v>9</v>
      </c>
      <c r="G271" s="2">
        <f>12-Zone</f>
        <v>10</v>
      </c>
      <c r="H271" s="2">
        <f>INT(Year_Corrected / 100)</f>
        <v>20</v>
      </c>
      <c r="I271" s="2">
        <f>2 - aaa + INT(aaa/4)</f>
        <v>-13</v>
      </c>
      <c r="J271" s="8">
        <f xml:space="preserve"> bbb + INT(365.25 * Year_Corrected)  + INT(30.6001 * (Month_Corrected + 1))  + Day   + UTC/24 - 730550.5</f>
        <v>9396.9166666666279</v>
      </c>
      <c r="K271" s="8">
        <f>MOD((4 * Days_since_Epoch),1461)</f>
        <v>1062.6666666665114</v>
      </c>
      <c r="L271" s="8">
        <f>0.004301 * Days_since_Leap_Cycle_Start</f>
        <v>4.570529333332666</v>
      </c>
      <c r="M271" s="8">
        <f>7.3529*SIN(Phase_with_Leap_Cycle+6.2085)</f>
        <v>-7.1811775525452557</v>
      </c>
      <c r="N271" s="8">
        <f>9.9269*SIN(2*Phase_with_Leap_Cycle+0.3704)</f>
        <v>-0.85939357323545562</v>
      </c>
      <c r="O271" s="8">
        <f>0.3337*SIN(3*Phase_with_Leap_Cycle+0.3042)</f>
        <v>0.33124484093069295</v>
      </c>
      <c r="P271" s="8">
        <f>0.2317*SIN(4*Phase_with_Leap_Cycle+0.7158)</f>
        <v>3.4249371273518694E-2</v>
      </c>
      <c r="Q271" s="8">
        <f>EoT_1+EoT_2+EoT_3+EoT_4</f>
        <v>-7.6750769135765005</v>
      </c>
      <c r="R271" s="8">
        <f>4*(Zone*15-Longitude)</f>
        <v>4</v>
      </c>
      <c r="S271" s="8">
        <f>EoT+Longitude_Correction</f>
        <v>-3.6750769135765005</v>
      </c>
    </row>
    <row r="272" spans="1:19" x14ac:dyDescent="0.2">
      <c r="A272" s="5">
        <f t="shared" si="19"/>
        <v>45924</v>
      </c>
      <c r="B272" s="2">
        <f t="shared" si="16"/>
        <v>2025</v>
      </c>
      <c r="C272" s="2">
        <f t="shared" si="17"/>
        <v>9</v>
      </c>
      <c r="D272" s="2">
        <f t="shared" si="18"/>
        <v>24</v>
      </c>
      <c r="E272" s="2">
        <v>2025</v>
      </c>
      <c r="F272" s="2">
        <f>IF(Month&lt;= 2, Month + 12,Month)</f>
        <v>9</v>
      </c>
      <c r="G272" s="2">
        <f>12-Zone</f>
        <v>10</v>
      </c>
      <c r="H272" s="2">
        <f>INT(Year_Corrected / 100)</f>
        <v>20</v>
      </c>
      <c r="I272" s="2">
        <f>2 - aaa + INT(aaa/4)</f>
        <v>-13</v>
      </c>
      <c r="J272" s="8">
        <f xml:space="preserve"> bbb + INT(365.25 * Year_Corrected)  + INT(30.6001 * (Month_Corrected + 1))  + Day   + UTC/24 - 730550.5</f>
        <v>9397.9166666666279</v>
      </c>
      <c r="K272" s="8">
        <f>MOD((4 * Days_since_Epoch),1461)</f>
        <v>1066.6666666665114</v>
      </c>
      <c r="L272" s="8">
        <f>0.004301 * Days_since_Leap_Cycle_Start</f>
        <v>4.5877333333326655</v>
      </c>
      <c r="M272" s="8">
        <f>7.3529*SIN(Phase_with_Leap_Cycle+6.2085)</f>
        <v>-7.2072927063747665</v>
      </c>
      <c r="N272" s="8">
        <f>9.9269*SIN(2*Phase_with_Leap_Cycle+0.3704)</f>
        <v>-1.1991001582137162</v>
      </c>
      <c r="O272" s="8">
        <f>0.3337*SIN(3*Phase_with_Leap_Cycle+0.3042)</f>
        <v>0.33288819932064279</v>
      </c>
      <c r="P272" s="8">
        <f>0.2317*SIN(4*Phase_with_Leap_Cycle+0.7158)</f>
        <v>4.99253723225997E-2</v>
      </c>
      <c r="Q272" s="8">
        <f>EoT_1+EoT_2+EoT_3+EoT_4</f>
        <v>-8.0235792929452412</v>
      </c>
      <c r="R272" s="8">
        <f>4*(Zone*15-Longitude)</f>
        <v>4</v>
      </c>
      <c r="S272" s="8">
        <f>EoT+Longitude_Correction</f>
        <v>-4.0235792929452412</v>
      </c>
    </row>
    <row r="273" spans="1:19" x14ac:dyDescent="0.2">
      <c r="A273" s="5">
        <f t="shared" si="19"/>
        <v>45925</v>
      </c>
      <c r="B273" s="2">
        <f t="shared" si="16"/>
        <v>2025</v>
      </c>
      <c r="C273" s="2">
        <f t="shared" si="17"/>
        <v>9</v>
      </c>
      <c r="D273" s="2">
        <f t="shared" si="18"/>
        <v>25</v>
      </c>
      <c r="E273" s="2">
        <v>2025</v>
      </c>
      <c r="F273" s="2">
        <f>IF(Month&lt;= 2, Month + 12,Month)</f>
        <v>9</v>
      </c>
      <c r="G273" s="2">
        <f>12-Zone</f>
        <v>10</v>
      </c>
      <c r="H273" s="2">
        <f>INT(Year_Corrected / 100)</f>
        <v>20</v>
      </c>
      <c r="I273" s="2">
        <f>2 - aaa + INT(aaa/4)</f>
        <v>-13</v>
      </c>
      <c r="J273" s="8">
        <f xml:space="preserve"> bbb + INT(365.25 * Year_Corrected)  + INT(30.6001 * (Month_Corrected + 1))  + Day   + UTC/24 - 730550.5</f>
        <v>9398.9166666666279</v>
      </c>
      <c r="K273" s="8">
        <f>MOD((4 * Days_since_Epoch),1461)</f>
        <v>1070.6666666665114</v>
      </c>
      <c r="L273" s="8">
        <f>0.004301 * Days_since_Leap_Cycle_Start</f>
        <v>4.604937333332666</v>
      </c>
      <c r="M273" s="8">
        <f>7.3529*SIN(Phase_with_Leap_Cycle+6.2085)</f>
        <v>-7.2312747155055987</v>
      </c>
      <c r="N273" s="8">
        <f>9.9269*SIN(2*Phase_with_Leap_Cycle+0.3704)</f>
        <v>-1.5373872560210675</v>
      </c>
      <c r="O273" s="8">
        <f>0.3337*SIN(3*Phase_with_Leap_Cycle+0.3042)</f>
        <v>0.33364500743541969</v>
      </c>
      <c r="P273" s="8">
        <f>0.2317*SIN(4*Phase_with_Leap_Cycle+0.7158)</f>
        <v>6.5365037977570942E-2</v>
      </c>
      <c r="Q273" s="8">
        <f>EoT_1+EoT_2+EoT_3+EoT_4</f>
        <v>-8.3696519261136757</v>
      </c>
      <c r="R273" s="8">
        <f>4*(Zone*15-Longitude)</f>
        <v>4</v>
      </c>
      <c r="S273" s="8">
        <f>EoT+Longitude_Correction</f>
        <v>-4.3696519261136757</v>
      </c>
    </row>
    <row r="274" spans="1:19" x14ac:dyDescent="0.2">
      <c r="A274" s="5">
        <f t="shared" si="19"/>
        <v>45926</v>
      </c>
      <c r="B274" s="2">
        <f t="shared" si="16"/>
        <v>2025</v>
      </c>
      <c r="C274" s="2">
        <f t="shared" si="17"/>
        <v>9</v>
      </c>
      <c r="D274" s="2">
        <f t="shared" si="18"/>
        <v>26</v>
      </c>
      <c r="E274" s="2">
        <v>2025</v>
      </c>
      <c r="F274" s="2">
        <f>IF(Month&lt;= 2, Month + 12,Month)</f>
        <v>9</v>
      </c>
      <c r="G274" s="2">
        <f>12-Zone</f>
        <v>10</v>
      </c>
      <c r="H274" s="2">
        <f>INT(Year_Corrected / 100)</f>
        <v>20</v>
      </c>
      <c r="I274" s="2">
        <f>2 - aaa + INT(aaa/4)</f>
        <v>-13</v>
      </c>
      <c r="J274" s="8">
        <f xml:space="preserve"> bbb + INT(365.25 * Year_Corrected)  + INT(30.6001 * (Month_Corrected + 1))  + Day   + UTC/24 - 730550.5</f>
        <v>9399.9166666666279</v>
      </c>
      <c r="K274" s="8">
        <f>MOD((4 * Days_since_Epoch),1461)</f>
        <v>1074.6666666665114</v>
      </c>
      <c r="L274" s="8">
        <f>0.004301 * Days_since_Leap_Cycle_Start</f>
        <v>4.6221413333326655</v>
      </c>
      <c r="M274" s="8">
        <f>7.3529*SIN(Phase_with_Leap_Cycle+6.2085)</f>
        <v>-7.2531164819749359</v>
      </c>
      <c r="N274" s="8">
        <f>9.9269*SIN(2*Phase_with_Leap_Cycle+0.3704)</f>
        <v>-1.8738544045341587</v>
      </c>
      <c r="O274" s="8">
        <f>0.3337*SIN(3*Phase_with_Leap_Cycle+0.3042)</f>
        <v>0.33351324973814439</v>
      </c>
      <c r="P274" s="8">
        <f>0.2317*SIN(4*Phase_with_Leap_Cycle+0.7158)</f>
        <v>8.0495280361510768E-2</v>
      </c>
      <c r="Q274" s="8">
        <f>EoT_1+EoT_2+EoT_3+EoT_4</f>
        <v>-8.7129623564094398</v>
      </c>
      <c r="R274" s="8">
        <f>4*(Zone*15-Longitude)</f>
        <v>4</v>
      </c>
      <c r="S274" s="8">
        <f>EoT+Longitude_Correction</f>
        <v>-4.7129623564094398</v>
      </c>
    </row>
    <row r="275" spans="1:19" x14ac:dyDescent="0.2">
      <c r="A275" s="5">
        <f t="shared" si="19"/>
        <v>45927</v>
      </c>
      <c r="B275" s="2">
        <f t="shared" si="16"/>
        <v>2025</v>
      </c>
      <c r="C275" s="2">
        <f t="shared" si="17"/>
        <v>9</v>
      </c>
      <c r="D275" s="2">
        <f t="shared" si="18"/>
        <v>27</v>
      </c>
      <c r="E275" s="2">
        <v>2025</v>
      </c>
      <c r="F275" s="2">
        <f>IF(Month&lt;= 2, Month + 12,Month)</f>
        <v>9</v>
      </c>
      <c r="G275" s="2">
        <f>12-Zone</f>
        <v>10</v>
      </c>
      <c r="H275" s="2">
        <f>INT(Year_Corrected / 100)</f>
        <v>20</v>
      </c>
      <c r="I275" s="2">
        <f>2 - aaa + INT(aaa/4)</f>
        <v>-13</v>
      </c>
      <c r="J275" s="8">
        <f xml:space="preserve"> bbb + INT(365.25 * Year_Corrected)  + INT(30.6001 * (Month_Corrected + 1))  + Day   + UTC/24 - 730550.5</f>
        <v>9400.9166666666279</v>
      </c>
      <c r="K275" s="8">
        <f>MOD((4 * Days_since_Epoch),1461)</f>
        <v>1078.6666666665114</v>
      </c>
      <c r="L275" s="8">
        <f>0.004301 * Days_since_Leap_Cycle_Start</f>
        <v>4.639345333332666</v>
      </c>
      <c r="M275" s="8">
        <f>7.3529*SIN(Phase_with_Leap_Cycle+6.2085)</f>
        <v>-7.2728115412682595</v>
      </c>
      <c r="N275" s="8">
        <f>9.9269*SIN(2*Phase_with_Leap_Cycle+0.3704)</f>
        <v>-2.2081032960741522</v>
      </c>
      <c r="O275" s="8">
        <f>0.3337*SIN(3*Phase_with_Leap_Cycle+0.3042)</f>
        <v>0.3324932771268751</v>
      </c>
      <c r="P275" s="8">
        <f>0.2317*SIN(4*Phase_with_Leap_Cycle+0.7158)</f>
        <v>9.5244476337117065E-2</v>
      </c>
      <c r="Q275" s="8">
        <f>EoT_1+EoT_2+EoT_3+EoT_4</f>
        <v>-9.0531770838784187</v>
      </c>
      <c r="R275" s="8">
        <f>4*(Zone*15-Longitude)</f>
        <v>4</v>
      </c>
      <c r="S275" s="8">
        <f>EoT+Longitude_Correction</f>
        <v>-5.0531770838784187</v>
      </c>
    </row>
    <row r="276" spans="1:19" x14ac:dyDescent="0.2">
      <c r="A276" s="5">
        <f t="shared" si="19"/>
        <v>45928</v>
      </c>
      <c r="B276" s="2">
        <f t="shared" si="16"/>
        <v>2025</v>
      </c>
      <c r="C276" s="2">
        <f t="shared" si="17"/>
        <v>9</v>
      </c>
      <c r="D276" s="2">
        <f t="shared" si="18"/>
        <v>28</v>
      </c>
      <c r="E276" s="2">
        <v>2025</v>
      </c>
      <c r="F276" s="2">
        <f>IF(Month&lt;= 2, Month + 12,Month)</f>
        <v>9</v>
      </c>
      <c r="G276" s="2">
        <f>12-Zone</f>
        <v>10</v>
      </c>
      <c r="H276" s="2">
        <f>INT(Year_Corrected / 100)</f>
        <v>20</v>
      </c>
      <c r="I276" s="2">
        <f>2 - aaa + INT(aaa/4)</f>
        <v>-13</v>
      </c>
      <c r="J276" s="8">
        <f xml:space="preserve"> bbb + INT(365.25 * Year_Corrected)  + INT(30.6001 * (Month_Corrected + 1))  + Day   + UTC/24 - 730550.5</f>
        <v>9401.9166666666279</v>
      </c>
      <c r="K276" s="8">
        <f>MOD((4 * Days_since_Epoch),1461)</f>
        <v>1082.6666666665114</v>
      </c>
      <c r="L276" s="8">
        <f>0.004301 * Days_since_Leap_Cycle_Start</f>
        <v>4.6565493333326655</v>
      </c>
      <c r="M276" s="8">
        <f>7.3529*SIN(Phase_with_Leap_Cycle+6.2085)</f>
        <v>-7.2903540642326465</v>
      </c>
      <c r="N276" s="8">
        <f>9.9269*SIN(2*Phase_with_Leap_Cycle+0.3704)</f>
        <v>-2.5397382489206946</v>
      </c>
      <c r="O276" s="8">
        <f>0.3337*SIN(3*Phase_with_Leap_Cycle+0.3042)</f>
        <v>0.33058780600009358</v>
      </c>
      <c r="P276" s="8">
        <f>0.2317*SIN(4*Phase_with_Leap_Cycle+0.7158)</f>
        <v>0.10954280655439563</v>
      </c>
      <c r="Q276" s="8">
        <f>EoT_1+EoT_2+EoT_3+EoT_4</f>
        <v>-9.3899617005988514</v>
      </c>
      <c r="R276" s="8">
        <f>4*(Zone*15-Longitude)</f>
        <v>4</v>
      </c>
      <c r="S276" s="8">
        <f>EoT+Longitude_Correction</f>
        <v>-5.3899617005988514</v>
      </c>
    </row>
    <row r="277" spans="1:19" x14ac:dyDescent="0.2">
      <c r="A277" s="5">
        <f t="shared" si="19"/>
        <v>45929</v>
      </c>
      <c r="B277" s="2">
        <f t="shared" si="16"/>
        <v>2025</v>
      </c>
      <c r="C277" s="2">
        <f t="shared" si="17"/>
        <v>9</v>
      </c>
      <c r="D277" s="2">
        <f t="shared" si="18"/>
        <v>29</v>
      </c>
      <c r="E277" s="2">
        <v>2025</v>
      </c>
      <c r="F277" s="2">
        <f>IF(Month&lt;= 2, Month + 12,Month)</f>
        <v>9</v>
      </c>
      <c r="G277" s="2">
        <f>12-Zone</f>
        <v>10</v>
      </c>
      <c r="H277" s="2">
        <f>INT(Year_Corrected / 100)</f>
        <v>20</v>
      </c>
      <c r="I277" s="2">
        <f>2 - aaa + INT(aaa/4)</f>
        <v>-13</v>
      </c>
      <c r="J277" s="8">
        <f xml:space="preserve"> bbb + INT(365.25 * Year_Corrected)  + INT(30.6001 * (Month_Corrected + 1))  + Day   + UTC/24 - 730550.5</f>
        <v>9402.9166666666279</v>
      </c>
      <c r="K277" s="8">
        <f>MOD((4 * Days_since_Epoch),1461)</f>
        <v>1086.6666666665114</v>
      </c>
      <c r="L277" s="8">
        <f>0.004301 * Days_since_Leap_Cycle_Start</f>
        <v>4.673753333332666</v>
      </c>
      <c r="M277" s="8">
        <f>7.3529*SIN(Phase_with_Leap_Cycle+6.2085)</f>
        <v>-7.3057388588020373</v>
      </c>
      <c r="N277" s="8">
        <f>9.9269*SIN(2*Phase_with_Leap_Cycle+0.3704)</f>
        <v>-2.8683666757175659</v>
      </c>
      <c r="O277" s="8">
        <f>0.3337*SIN(3*Phase_with_Leap_Cycle+0.3042)</f>
        <v>0.32780191102237233</v>
      </c>
      <c r="P277" s="8">
        <f>0.2317*SIN(4*Phase_with_Leap_Cycle+0.7158)</f>
        <v>0.12332258595964041</v>
      </c>
      <c r="Q277" s="8">
        <f>EoT_1+EoT_2+EoT_3+EoT_4</f>
        <v>-9.7229810375375898</v>
      </c>
      <c r="R277" s="8">
        <f>4*(Zone*15-Longitude)</f>
        <v>4</v>
      </c>
      <c r="S277" s="8">
        <f>EoT+Longitude_Correction</f>
        <v>-5.7229810375375898</v>
      </c>
    </row>
    <row r="278" spans="1:19" x14ac:dyDescent="0.2">
      <c r="A278" s="5">
        <f t="shared" si="19"/>
        <v>45930</v>
      </c>
      <c r="B278" s="2">
        <f t="shared" si="16"/>
        <v>2025</v>
      </c>
      <c r="C278" s="2">
        <f t="shared" si="17"/>
        <v>9</v>
      </c>
      <c r="D278" s="2">
        <f t="shared" si="18"/>
        <v>30</v>
      </c>
      <c r="E278" s="2">
        <v>2025</v>
      </c>
      <c r="F278" s="2">
        <f>IF(Month&lt;= 2, Month + 12,Month)</f>
        <v>9</v>
      </c>
      <c r="G278" s="2">
        <f>12-Zone</f>
        <v>10</v>
      </c>
      <c r="H278" s="2">
        <f>INT(Year_Corrected / 100)</f>
        <v>20</v>
      </c>
      <c r="I278" s="2">
        <f>2 - aaa + INT(aaa/4)</f>
        <v>-13</v>
      </c>
      <c r="J278" s="8">
        <f xml:space="preserve"> bbb + INT(365.25 * Year_Corrected)  + INT(30.6001 * (Month_Corrected + 1))  + Day   + UTC/24 - 730550.5</f>
        <v>9403.9166666666279</v>
      </c>
      <c r="K278" s="8">
        <f>MOD((4 * Days_since_Epoch),1461)</f>
        <v>1090.6666666665114</v>
      </c>
      <c r="L278" s="8">
        <f>0.004301 * Days_since_Leap_Cycle_Start</f>
        <v>4.6909573333326655</v>
      </c>
      <c r="M278" s="8">
        <f>7.3529*SIN(Phase_with_Leap_Cycle+6.2085)</f>
        <v>-7.318961371533919</v>
      </c>
      <c r="N278" s="8">
        <f>9.9269*SIN(2*Phase_with_Leap_Cycle+0.3704)</f>
        <v>-3.1935995482149697</v>
      </c>
      <c r="O278" s="8">
        <f>0.3337*SIN(3*Phase_with_Leap_Cycle+0.3042)</f>
        <v>0.32414301160949199</v>
      </c>
      <c r="P278" s="8">
        <f>0.2317*SIN(4*Phase_with_Leap_Cycle+0.7158)</f>
        <v>0.13651858420112711</v>
      </c>
      <c r="Q278" s="8">
        <f>EoT_1+EoT_2+EoT_3+EoT_4</f>
        <v>-10.051899323938271</v>
      </c>
      <c r="R278" s="8">
        <f>4*(Zone*15-Longitude)</f>
        <v>4</v>
      </c>
      <c r="S278" s="8">
        <f>EoT+Longitude_Correction</f>
        <v>-6.0518993239382706</v>
      </c>
    </row>
    <row r="279" spans="1:19" x14ac:dyDescent="0.2">
      <c r="A279" s="5">
        <f t="shared" si="19"/>
        <v>45931</v>
      </c>
      <c r="B279" s="2">
        <f t="shared" si="16"/>
        <v>2025</v>
      </c>
      <c r="C279" s="2">
        <f t="shared" si="17"/>
        <v>10</v>
      </c>
      <c r="D279" s="2">
        <f t="shared" si="18"/>
        <v>1</v>
      </c>
      <c r="E279" s="2">
        <v>2025</v>
      </c>
      <c r="F279" s="2">
        <f>IF(Month&lt;= 2, Month + 12,Month)</f>
        <v>10</v>
      </c>
      <c r="G279" s="2">
        <f>12-Zone</f>
        <v>10</v>
      </c>
      <c r="H279" s="2">
        <f>INT(Year_Corrected / 100)</f>
        <v>20</v>
      </c>
      <c r="I279" s="2">
        <f>2 - aaa + INT(aaa/4)</f>
        <v>-13</v>
      </c>
      <c r="J279" s="8">
        <f xml:space="preserve"> bbb + INT(365.25 * Year_Corrected)  + INT(30.6001 * (Month_Corrected + 1))  + Day   + UTC/24 - 730550.5</f>
        <v>9404.9166666666279</v>
      </c>
      <c r="K279" s="8">
        <f>MOD((4 * Days_since_Epoch),1461)</f>
        <v>1094.6666666665114</v>
      </c>
      <c r="L279" s="8">
        <f>0.004301 * Days_since_Leap_Cycle_Start</f>
        <v>4.708161333332666</v>
      </c>
      <c r="M279" s="8">
        <f>7.3529*SIN(Phase_with_Leap_Cycle+6.2085)</f>
        <v>-7.3300176889570281</v>
      </c>
      <c r="N279" s="8">
        <f>9.9269*SIN(2*Phase_with_Leap_Cycle+0.3704)</f>
        <v>-3.5150518577988459</v>
      </c>
      <c r="O279" s="8">
        <f>0.3337*SIN(3*Phase_with_Leap_Cycle+0.3042)</f>
        <v>0.31962085216899777</v>
      </c>
      <c r="P279" s="8">
        <f>0.2317*SIN(4*Phase_with_Leap_Cycle+0.7158)</f>
        <v>0.14906833441481596</v>
      </c>
      <c r="Q279" s="8">
        <f>EoT_1+EoT_2+EoT_3+EoT_4</f>
        <v>-10.37638036017206</v>
      </c>
      <c r="R279" s="8">
        <f>4*(Zone*15-Longitude)</f>
        <v>4</v>
      </c>
      <c r="S279" s="8">
        <f>EoT+Longitude_Correction</f>
        <v>-6.3763803601720603</v>
      </c>
    </row>
    <row r="280" spans="1:19" x14ac:dyDescent="0.2">
      <c r="A280" s="5">
        <f t="shared" si="19"/>
        <v>45932</v>
      </c>
      <c r="B280" s="2">
        <f t="shared" si="16"/>
        <v>2025</v>
      </c>
      <c r="C280" s="2">
        <f t="shared" si="17"/>
        <v>10</v>
      </c>
      <c r="D280" s="2">
        <f t="shared" si="18"/>
        <v>2</v>
      </c>
      <c r="E280" s="2">
        <v>2025</v>
      </c>
      <c r="F280" s="2">
        <f>IF(Month&lt;= 2, Month + 12,Month)</f>
        <v>10</v>
      </c>
      <c r="G280" s="2">
        <f>12-Zone</f>
        <v>10</v>
      </c>
      <c r="H280" s="2">
        <f>INT(Year_Corrected / 100)</f>
        <v>20</v>
      </c>
      <c r="I280" s="2">
        <f>2 - aaa + INT(aaa/4)</f>
        <v>-13</v>
      </c>
      <c r="J280" s="8">
        <f xml:space="preserve"> bbb + INT(365.25 * Year_Corrected)  + INT(30.6001 * (Month_Corrected + 1))  + Day   + UTC/24 - 730550.5</f>
        <v>9405.9166666666279</v>
      </c>
      <c r="K280" s="8">
        <f>MOD((4 * Days_since_Epoch),1461)</f>
        <v>1098.6666666665114</v>
      </c>
      <c r="L280" s="8">
        <f>0.004301 * Days_since_Leap_Cycle_Start</f>
        <v>4.7253653333326655</v>
      </c>
      <c r="M280" s="8">
        <f>7.3529*SIN(Phase_with_Leap_Cycle+6.2085)</f>
        <v>-7.3389045387296008</v>
      </c>
      <c r="N280" s="8">
        <f>9.9269*SIN(2*Phase_with_Leap_Cycle+0.3704)</f>
        <v>-3.8323430712614948</v>
      </c>
      <c r="O280" s="8">
        <f>0.3337*SIN(3*Phase_with_Leap_Cycle+0.3042)</f>
        <v>0.31424747614882415</v>
      </c>
      <c r="P280" s="8">
        <f>0.2317*SIN(4*Phase_with_Leap_Cycle+0.7158)</f>
        <v>0.16091242892831853</v>
      </c>
      <c r="Q280" s="8">
        <f>EoT_1+EoT_2+EoT_3+EoT_4</f>
        <v>-10.696087704913953</v>
      </c>
      <c r="R280" s="8">
        <f>4*(Zone*15-Longitude)</f>
        <v>4</v>
      </c>
      <c r="S280" s="8">
        <f>EoT+Longitude_Correction</f>
        <v>-6.6960877049139533</v>
      </c>
    </row>
    <row r="281" spans="1:19" x14ac:dyDescent="0.2">
      <c r="A281" s="5">
        <f t="shared" si="19"/>
        <v>45933</v>
      </c>
      <c r="B281" s="2">
        <f t="shared" si="16"/>
        <v>2025</v>
      </c>
      <c r="C281" s="2">
        <f t="shared" si="17"/>
        <v>10</v>
      </c>
      <c r="D281" s="2">
        <f t="shared" si="18"/>
        <v>3</v>
      </c>
      <c r="E281" s="2">
        <v>2025</v>
      </c>
      <c r="F281" s="2">
        <f>IF(Month&lt;= 2, Month + 12,Month)</f>
        <v>10</v>
      </c>
      <c r="G281" s="2">
        <f>12-Zone</f>
        <v>10</v>
      </c>
      <c r="H281" s="2">
        <f>INT(Year_Corrected / 100)</f>
        <v>20</v>
      </c>
      <c r="I281" s="2">
        <f>2 - aaa + INT(aaa/4)</f>
        <v>-13</v>
      </c>
      <c r="J281" s="8">
        <f xml:space="preserve"> bbb + INT(365.25 * Year_Corrected)  + INT(30.6001 * (Month_Corrected + 1))  + Day   + UTC/24 - 730550.5</f>
        <v>9406.9166666666279</v>
      </c>
      <c r="K281" s="8">
        <f>MOD((4 * Days_since_Epoch),1461)</f>
        <v>1102.6666666665114</v>
      </c>
      <c r="L281" s="8">
        <f>0.004301 * Days_since_Leap_Cycle_Start</f>
        <v>4.7425693333326659</v>
      </c>
      <c r="M281" s="8">
        <f>7.3529*SIN(Phase_with_Leap_Cycle+6.2085)</f>
        <v>-7.3456192906079059</v>
      </c>
      <c r="N281" s="8">
        <f>9.9269*SIN(2*Phase_with_Leap_Cycle+0.3704)</f>
        <v>-4.1450975812745092</v>
      </c>
      <c r="O281" s="8">
        <f>0.3337*SIN(3*Phase_with_Leap_Cycle+0.3042)</f>
        <v>0.3080371939630947</v>
      </c>
      <c r="P281" s="8">
        <f>0.2317*SIN(4*Phase_with_Leap_Cycle+0.7158)</f>
        <v>0.17199480048335622</v>
      </c>
      <c r="Q281" s="8">
        <f>EoT_1+EoT_2+EoT_3+EoT_4</f>
        <v>-11.010684877435965</v>
      </c>
      <c r="R281" s="8">
        <f>4*(Zone*15-Longitude)</f>
        <v>4</v>
      </c>
      <c r="S281" s="8">
        <f>EoT+Longitude_Correction</f>
        <v>-7.0106848774359651</v>
      </c>
    </row>
    <row r="282" spans="1:19" x14ac:dyDescent="0.2">
      <c r="A282" s="5">
        <f t="shared" si="19"/>
        <v>45934</v>
      </c>
      <c r="B282" s="2">
        <f t="shared" si="16"/>
        <v>2025</v>
      </c>
      <c r="C282" s="2">
        <f t="shared" si="17"/>
        <v>10</v>
      </c>
      <c r="D282" s="2">
        <f t="shared" si="18"/>
        <v>4</v>
      </c>
      <c r="E282" s="2">
        <v>2025</v>
      </c>
      <c r="F282" s="2">
        <f>IF(Month&lt;= 2, Month + 12,Month)</f>
        <v>10</v>
      </c>
      <c r="G282" s="2">
        <f>12-Zone</f>
        <v>10</v>
      </c>
      <c r="H282" s="2">
        <f>INT(Year_Corrected / 100)</f>
        <v>20</v>
      </c>
      <c r="I282" s="2">
        <f>2 - aaa + INT(aaa/4)</f>
        <v>-13</v>
      </c>
      <c r="J282" s="8">
        <f xml:space="preserve"> bbb + INT(365.25 * Year_Corrected)  + INT(30.6001 * (Month_Corrected + 1))  + Day   + UTC/24 - 730550.5</f>
        <v>9407.9166666666279</v>
      </c>
      <c r="K282" s="8">
        <f>MOD((4 * Days_since_Epoch),1461)</f>
        <v>1106.6666666665114</v>
      </c>
      <c r="L282" s="8">
        <f>0.004301 * Days_since_Leap_Cycle_Start</f>
        <v>4.7597733333326655</v>
      </c>
      <c r="M282" s="8">
        <f>7.3529*SIN(Phase_with_Leap_Cycle+6.2085)</f>
        <v>-7.3501599572247081</v>
      </c>
      <c r="N282" s="8">
        <f>9.9269*SIN(2*Phase_with_Leap_Cycle+0.3704)</f>
        <v>-4.4529451510302192</v>
      </c>
      <c r="O282" s="8">
        <f>0.3337*SIN(3*Phase_with_Leap_Cycle+0.3042)</f>
        <v>0.30100654488052503</v>
      </c>
      <c r="P282" s="8">
        <f>0.2317*SIN(4*Phase_with_Leap_Cycle+0.7158)</f>
        <v>0.18226298764544488</v>
      </c>
      <c r="Q282" s="8">
        <f>EoT_1+EoT_2+EoT_3+EoT_4</f>
        <v>-11.319835575728957</v>
      </c>
      <c r="R282" s="8">
        <f>4*(Zone*15-Longitude)</f>
        <v>4</v>
      </c>
      <c r="S282" s="8">
        <f>EoT+Longitude_Correction</f>
        <v>-7.3198355757289573</v>
      </c>
    </row>
    <row r="283" spans="1:19" x14ac:dyDescent="0.2">
      <c r="A283" s="5">
        <f t="shared" si="19"/>
        <v>45935</v>
      </c>
      <c r="B283" s="2">
        <f t="shared" si="16"/>
        <v>2025</v>
      </c>
      <c r="C283" s="2">
        <f t="shared" si="17"/>
        <v>10</v>
      </c>
      <c r="D283" s="2">
        <f t="shared" si="18"/>
        <v>5</v>
      </c>
      <c r="E283" s="2">
        <v>2025</v>
      </c>
      <c r="F283" s="2">
        <f>IF(Month&lt;= 2, Month + 12,Month)</f>
        <v>10</v>
      </c>
      <c r="G283" s="2">
        <f>12-Zone</f>
        <v>10</v>
      </c>
      <c r="H283" s="2">
        <f>INT(Year_Corrected / 100)</f>
        <v>20</v>
      </c>
      <c r="I283" s="2">
        <f>2 - aaa + INT(aaa/4)</f>
        <v>-13</v>
      </c>
      <c r="J283" s="8">
        <f xml:space="preserve"> bbb + INT(365.25 * Year_Corrected)  + INT(30.6001 * (Month_Corrected + 1))  + Day   + UTC/24 - 730550.5</f>
        <v>9408.9166666666279</v>
      </c>
      <c r="K283" s="8">
        <f>MOD((4 * Days_since_Epoch),1461)</f>
        <v>1110.6666666665114</v>
      </c>
      <c r="L283" s="8">
        <f>0.004301 * Days_since_Leap_Cycle_Start</f>
        <v>4.7769773333326659</v>
      </c>
      <c r="M283" s="8">
        <f>7.3529*SIN(Phase_with_Leap_Cycle+6.2085)</f>
        <v>-7.3525251946774741</v>
      </c>
      <c r="N283" s="8">
        <f>9.9269*SIN(2*Phase_with_Leap_Cycle+0.3704)</f>
        <v>-4.7555213525258146</v>
      </c>
      <c r="O283" s="8">
        <f>0.3337*SIN(3*Phase_with_Leap_Cycle+0.3042)</f>
        <v>0.29317425297692007</v>
      </c>
      <c r="P283" s="8">
        <f>0.2317*SIN(4*Phase_with_Leap_Cycle+0.7158)</f>
        <v>0.19166838314443704</v>
      </c>
      <c r="Q283" s="8">
        <f>EoT_1+EoT_2+EoT_3+EoT_4</f>
        <v>-11.623203911081932</v>
      </c>
      <c r="R283" s="8">
        <f>4*(Zone*15-Longitude)</f>
        <v>4</v>
      </c>
      <c r="S283" s="8">
        <f>EoT+Longitude_Correction</f>
        <v>-7.6232039110819318</v>
      </c>
    </row>
    <row r="284" spans="1:19" x14ac:dyDescent="0.2">
      <c r="A284" s="5">
        <f t="shared" si="19"/>
        <v>45936</v>
      </c>
      <c r="B284" s="2">
        <f t="shared" si="16"/>
        <v>2025</v>
      </c>
      <c r="C284" s="2">
        <f t="shared" si="17"/>
        <v>10</v>
      </c>
      <c r="D284" s="2">
        <f t="shared" si="18"/>
        <v>6</v>
      </c>
      <c r="E284" s="2">
        <v>2025</v>
      </c>
      <c r="F284" s="2">
        <f>IF(Month&lt;= 2, Month + 12,Month)</f>
        <v>10</v>
      </c>
      <c r="G284" s="2">
        <f>12-Zone</f>
        <v>10</v>
      </c>
      <c r="H284" s="2">
        <f>INT(Year_Corrected / 100)</f>
        <v>20</v>
      </c>
      <c r="I284" s="2">
        <f>2 - aaa + INT(aaa/4)</f>
        <v>-13</v>
      </c>
      <c r="J284" s="8">
        <f xml:space="preserve"> bbb + INT(365.25 * Year_Corrected)  + INT(30.6001 * (Month_Corrected + 1))  + Day   + UTC/24 - 730550.5</f>
        <v>9409.9166666666279</v>
      </c>
      <c r="K284" s="8">
        <f>MOD((4 * Days_since_Epoch),1461)</f>
        <v>1114.6666666665114</v>
      </c>
      <c r="L284" s="8">
        <f>0.004301 * Days_since_Leap_Cycle_Start</f>
        <v>4.7941813333326655</v>
      </c>
      <c r="M284" s="8">
        <f>7.3529*SIN(Phase_with_Leap_Cycle+6.2085)</f>
        <v>-7.3527143029261284</v>
      </c>
      <c r="N284" s="8">
        <f>9.9269*SIN(2*Phase_with_Leap_Cycle+0.3704)</f>
        <v>-5.0524679979707692</v>
      </c>
      <c r="O284" s="8">
        <f>0.3337*SIN(3*Phase_with_Leap_Cycle+0.3042)</f>
        <v>0.28456117726908087</v>
      </c>
      <c r="P284" s="8">
        <f>0.2317*SIN(4*Phase_with_Leap_Cycle+0.7158)</f>
        <v>0.20016646397031468</v>
      </c>
      <c r="Q284" s="8">
        <f>EoT_1+EoT_2+EoT_3+EoT_4</f>
        <v>-11.920454659657501</v>
      </c>
      <c r="R284" s="8">
        <f>4*(Zone*15-Longitude)</f>
        <v>4</v>
      </c>
      <c r="S284" s="8">
        <f>EoT+Longitude_Correction</f>
        <v>-7.9204546596575014</v>
      </c>
    </row>
    <row r="285" spans="1:19" x14ac:dyDescent="0.2">
      <c r="A285" s="5">
        <f t="shared" si="19"/>
        <v>45937</v>
      </c>
      <c r="B285" s="2">
        <f t="shared" si="16"/>
        <v>2025</v>
      </c>
      <c r="C285" s="2">
        <f t="shared" si="17"/>
        <v>10</v>
      </c>
      <c r="D285" s="2">
        <f t="shared" si="18"/>
        <v>7</v>
      </c>
      <c r="E285" s="2">
        <v>2025</v>
      </c>
      <c r="F285" s="2">
        <f>IF(Month&lt;= 2, Month + 12,Month)</f>
        <v>10</v>
      </c>
      <c r="G285" s="2">
        <f>12-Zone</f>
        <v>10</v>
      </c>
      <c r="H285" s="2">
        <f>INT(Year_Corrected / 100)</f>
        <v>20</v>
      </c>
      <c r="I285" s="2">
        <f>2 - aaa + INT(aaa/4)</f>
        <v>-13</v>
      </c>
      <c r="J285" s="8">
        <f xml:space="preserve"> bbb + INT(365.25 * Year_Corrected)  + INT(30.6001 * (Month_Corrected + 1))  + Day   + UTC/24 - 730550.5</f>
        <v>9410.9166666666279</v>
      </c>
      <c r="K285" s="8">
        <f>MOD((4 * Days_since_Epoch),1461)</f>
        <v>1118.6666666665114</v>
      </c>
      <c r="L285" s="8">
        <f>0.004301 * Days_since_Leap_Cycle_Start</f>
        <v>4.8113853333326659</v>
      </c>
      <c r="M285" s="8">
        <f>7.3529*SIN(Phase_with_Leap_Cycle+6.2085)</f>
        <v>-7.3507272260002425</v>
      </c>
      <c r="N285" s="8">
        <f>9.9269*SIN(2*Phase_with_Leap_Cycle+0.3704)</f>
        <v>-5.3434335638074089</v>
      </c>
      <c r="O285" s="8">
        <f>0.3337*SIN(3*Phase_with_Leap_Cycle+0.3042)</f>
        <v>0.27519025616291731</v>
      </c>
      <c r="P285" s="8">
        <f>0.2317*SIN(4*Phase_with_Leap_Cycle+0.7158)</f>
        <v>0.20771700213502908</v>
      </c>
      <c r="Q285" s="8">
        <f>EoT_1+EoT_2+EoT_3+EoT_4</f>
        <v>-12.211253531509705</v>
      </c>
      <c r="R285" s="8">
        <f>4*(Zone*15-Longitude)</f>
        <v>4</v>
      </c>
      <c r="S285" s="8">
        <f>EoT+Longitude_Correction</f>
        <v>-8.2112535315097048</v>
      </c>
    </row>
    <row r="286" spans="1:19" x14ac:dyDescent="0.2">
      <c r="A286" s="5">
        <f t="shared" si="19"/>
        <v>45938</v>
      </c>
      <c r="B286" s="2">
        <f t="shared" si="16"/>
        <v>2025</v>
      </c>
      <c r="C286" s="2">
        <f t="shared" si="17"/>
        <v>10</v>
      </c>
      <c r="D286" s="2">
        <f t="shared" si="18"/>
        <v>8</v>
      </c>
      <c r="E286" s="2">
        <v>2025</v>
      </c>
      <c r="F286" s="2">
        <f>IF(Month&lt;= 2, Month + 12,Month)</f>
        <v>10</v>
      </c>
      <c r="G286" s="2">
        <f>12-Zone</f>
        <v>10</v>
      </c>
      <c r="H286" s="2">
        <f>INT(Year_Corrected / 100)</f>
        <v>20</v>
      </c>
      <c r="I286" s="2">
        <f>2 - aaa + INT(aaa/4)</f>
        <v>-13</v>
      </c>
      <c r="J286" s="8">
        <f xml:space="preserve"> bbb + INT(365.25 * Year_Corrected)  + INT(30.6001 * (Month_Corrected + 1))  + Day   + UTC/24 - 730550.5</f>
        <v>9411.9166666666279</v>
      </c>
      <c r="K286" s="8">
        <f>MOD((4 * Days_since_Epoch),1461)</f>
        <v>1122.6666666665114</v>
      </c>
      <c r="L286" s="8">
        <f>0.004301 * Days_since_Leap_Cycle_Start</f>
        <v>4.8285893333326655</v>
      </c>
      <c r="M286" s="8">
        <f>7.3529*SIN(Phase_with_Leap_Cycle+6.2085)</f>
        <v>-7.3465645520156029</v>
      </c>
      <c r="N286" s="8">
        <f>9.9269*SIN(2*Phase_with_Leap_Cycle+0.3704)</f>
        <v>-5.6280736068421504</v>
      </c>
      <c r="O286" s="8">
        <f>0.3337*SIN(3*Phase_with_Leap_Cycle+0.3042)</f>
        <v>0.26508644636372158</v>
      </c>
      <c r="P286" s="8">
        <f>0.2317*SIN(4*Phase_with_Leap_Cycle+0.7158)</f>
        <v>0.21428425510267263</v>
      </c>
      <c r="Q286" s="8">
        <f>EoT_1+EoT_2+EoT_3+EoT_4</f>
        <v>-12.49526745739136</v>
      </c>
      <c r="R286" s="8">
        <f>4*(Zone*15-Longitude)</f>
        <v>4</v>
      </c>
      <c r="S286" s="8">
        <f>EoT+Longitude_Correction</f>
        <v>-8.4952674573913605</v>
      </c>
    </row>
    <row r="287" spans="1:19" x14ac:dyDescent="0.2">
      <c r="A287" s="5">
        <f t="shared" si="19"/>
        <v>45939</v>
      </c>
      <c r="B287" s="2">
        <f t="shared" si="16"/>
        <v>2025</v>
      </c>
      <c r="C287" s="2">
        <f t="shared" si="17"/>
        <v>10</v>
      </c>
      <c r="D287" s="2">
        <f t="shared" si="18"/>
        <v>9</v>
      </c>
      <c r="E287" s="2">
        <v>2025</v>
      </c>
      <c r="F287" s="2">
        <f>IF(Month&lt;= 2, Month + 12,Month)</f>
        <v>10</v>
      </c>
      <c r="G287" s="2">
        <f>12-Zone</f>
        <v>10</v>
      </c>
      <c r="H287" s="2">
        <f>INT(Year_Corrected / 100)</f>
        <v>20</v>
      </c>
      <c r="I287" s="2">
        <f>2 - aaa + INT(aaa/4)</f>
        <v>-13</v>
      </c>
      <c r="J287" s="8">
        <f xml:space="preserve"> bbb + INT(365.25 * Year_Corrected)  + INT(30.6001 * (Month_Corrected + 1))  + Day   + UTC/24 - 730550.5</f>
        <v>9412.9166666666279</v>
      </c>
      <c r="K287" s="8">
        <f>MOD((4 * Days_since_Epoch),1461)</f>
        <v>1126.6666666665114</v>
      </c>
      <c r="L287" s="8">
        <f>0.004301 * Days_since_Leap_Cycle_Start</f>
        <v>4.8457933333326659</v>
      </c>
      <c r="M287" s="8">
        <f>7.3529*SIN(Phase_with_Leap_Cycle+6.2085)</f>
        <v>-7.3402275130001424</v>
      </c>
      <c r="N287" s="8">
        <f>9.9269*SIN(2*Phase_with_Leap_Cycle+0.3704)</f>
        <v>-5.9060511719952888</v>
      </c>
      <c r="O287" s="8">
        <f>0.3337*SIN(3*Phase_with_Leap_Cycle+0.3042)</f>
        <v>0.25427665641128444</v>
      </c>
      <c r="P287" s="8">
        <f>0.2317*SIN(4*Phase_with_Leap_Cycle+0.7158)</f>
        <v>0.2198371349865437</v>
      </c>
      <c r="Q287" s="8">
        <f>EoT_1+EoT_2+EoT_3+EoT_4</f>
        <v>-12.772164893597603</v>
      </c>
      <c r="R287" s="8">
        <f>4*(Zone*15-Longitude)</f>
        <v>4</v>
      </c>
      <c r="S287" s="8">
        <f>EoT+Longitude_Correction</f>
        <v>-8.7721648935976031</v>
      </c>
    </row>
    <row r="288" spans="1:19" x14ac:dyDescent="0.2">
      <c r="A288" s="5">
        <f t="shared" si="19"/>
        <v>45940</v>
      </c>
      <c r="B288" s="2">
        <f t="shared" si="16"/>
        <v>2025</v>
      </c>
      <c r="C288" s="2">
        <f t="shared" si="17"/>
        <v>10</v>
      </c>
      <c r="D288" s="2">
        <f t="shared" si="18"/>
        <v>10</v>
      </c>
      <c r="E288" s="2">
        <v>2025</v>
      </c>
      <c r="F288" s="2">
        <f>IF(Month&lt;= 2, Month + 12,Month)</f>
        <v>10</v>
      </c>
      <c r="G288" s="2">
        <f>12-Zone</f>
        <v>10</v>
      </c>
      <c r="H288" s="2">
        <f>INT(Year_Corrected / 100)</f>
        <v>20</v>
      </c>
      <c r="I288" s="2">
        <f>2 - aaa + INT(aaa/4)</f>
        <v>-13</v>
      </c>
      <c r="J288" s="8">
        <f xml:space="preserve"> bbb + INT(365.25 * Year_Corrected)  + INT(30.6001 * (Month_Corrected + 1))  + Day   + UTC/24 - 730550.5</f>
        <v>9413.9166666666279</v>
      </c>
      <c r="K288" s="8">
        <f>MOD((4 * Days_since_Epoch),1461)</f>
        <v>1130.6666666665114</v>
      </c>
      <c r="L288" s="8">
        <f>0.004301 * Days_since_Leap_Cycle_Start</f>
        <v>4.8629973333326655</v>
      </c>
      <c r="M288" s="8">
        <f>7.3529*SIN(Phase_with_Leap_Cycle+6.2085)</f>
        <v>-7.3317179845292992</v>
      </c>
      <c r="N288" s="8">
        <f>9.9269*SIN(2*Phase_with_Leap_Cycle+0.3704)</f>
        <v>-6.1770371911861721</v>
      </c>
      <c r="O288" s="8">
        <f>0.3337*SIN(3*Phase_with_Leap_Cycle+0.3042)</f>
        <v>0.24278967501688187</v>
      </c>
      <c r="P288" s="8">
        <f>0.2317*SIN(4*Phase_with_Leap_Cycle+0.7158)</f>
        <v>0.22434935571215195</v>
      </c>
      <c r="Q288" s="8">
        <f>EoT_1+EoT_2+EoT_3+EoT_4</f>
        <v>-13.041616144986438</v>
      </c>
      <c r="R288" s="8">
        <f>4*(Zone*15-Longitude)</f>
        <v>4</v>
      </c>
      <c r="S288" s="8">
        <f>EoT+Longitude_Correction</f>
        <v>-9.0416161449864383</v>
      </c>
    </row>
    <row r="289" spans="1:19" x14ac:dyDescent="0.2">
      <c r="A289" s="5">
        <f t="shared" si="19"/>
        <v>45941</v>
      </c>
      <c r="B289" s="2">
        <f t="shared" si="16"/>
        <v>2025</v>
      </c>
      <c r="C289" s="2">
        <f t="shared" si="17"/>
        <v>10</v>
      </c>
      <c r="D289" s="2">
        <f t="shared" si="18"/>
        <v>11</v>
      </c>
      <c r="E289" s="2">
        <v>2025</v>
      </c>
      <c r="F289" s="2">
        <f>IF(Month&lt;= 2, Month + 12,Month)</f>
        <v>10</v>
      </c>
      <c r="G289" s="2">
        <f>12-Zone</f>
        <v>10</v>
      </c>
      <c r="H289" s="2">
        <f>INT(Year_Corrected / 100)</f>
        <v>20</v>
      </c>
      <c r="I289" s="2">
        <f>2 - aaa + INT(aaa/4)</f>
        <v>-13</v>
      </c>
      <c r="J289" s="8">
        <f xml:space="preserve"> bbb + INT(365.25 * Year_Corrected)  + INT(30.6001 * (Month_Corrected + 1))  + Day   + UTC/24 - 730550.5</f>
        <v>9414.9166666666279</v>
      </c>
      <c r="K289" s="8">
        <f>MOD((4 * Days_since_Epoch),1461)</f>
        <v>1134.6666666665114</v>
      </c>
      <c r="L289" s="8">
        <f>0.004301 * Days_since_Leap_Cycle_Start</f>
        <v>4.8802013333326659</v>
      </c>
      <c r="M289" s="8">
        <f>7.3529*SIN(Phase_with_Leap_Cycle+6.2085)</f>
        <v>-7.3210384851709049</v>
      </c>
      <c r="N289" s="8">
        <f>9.9269*SIN(2*Phase_with_Leap_Cycle+0.3704)</f>
        <v>-6.4407108728820193</v>
      </c>
      <c r="O289" s="8">
        <f>0.3337*SIN(3*Phase_with_Leap_Cycle+0.3042)</f>
        <v>0.23065609439296383</v>
      </c>
      <c r="P289" s="8">
        <f>0.2317*SIN(4*Phase_with_Leap_Cycle+0.7158)</f>
        <v>0.22779955744953784</v>
      </c>
      <c r="Q289" s="8">
        <f>EoT_1+EoT_2+EoT_3+EoT_4</f>
        <v>-13.303293706210422</v>
      </c>
      <c r="R289" s="8">
        <f>4*(Zone*15-Longitude)</f>
        <v>4</v>
      </c>
      <c r="S289" s="8">
        <f>EoT+Longitude_Correction</f>
        <v>-9.3032937062104217</v>
      </c>
    </row>
    <row r="290" spans="1:19" x14ac:dyDescent="0.2">
      <c r="A290" s="5">
        <f t="shared" si="19"/>
        <v>45942</v>
      </c>
      <c r="B290" s="2">
        <f t="shared" si="16"/>
        <v>2025</v>
      </c>
      <c r="C290" s="2">
        <f t="shared" si="17"/>
        <v>10</v>
      </c>
      <c r="D290" s="2">
        <f t="shared" si="18"/>
        <v>12</v>
      </c>
      <c r="E290" s="2">
        <v>2025</v>
      </c>
      <c r="F290" s="2">
        <f>IF(Month&lt;= 2, Month + 12,Month)</f>
        <v>10</v>
      </c>
      <c r="G290" s="2">
        <f>12-Zone</f>
        <v>10</v>
      </c>
      <c r="H290" s="2">
        <f>INT(Year_Corrected / 100)</f>
        <v>20</v>
      </c>
      <c r="I290" s="2">
        <f>2 - aaa + INT(aaa/4)</f>
        <v>-13</v>
      </c>
      <c r="J290" s="8">
        <f xml:space="preserve"> bbb + INT(365.25 * Year_Corrected)  + INT(30.6001 * (Month_Corrected + 1))  + Day   + UTC/24 - 730550.5</f>
        <v>9415.9166666666279</v>
      </c>
      <c r="K290" s="8">
        <f>MOD((4 * Days_since_Epoch),1461)</f>
        <v>1138.6666666665114</v>
      </c>
      <c r="L290" s="8">
        <f>0.004301 * Days_since_Leap_Cycle_Start</f>
        <v>4.8974053333326655</v>
      </c>
      <c r="M290" s="8">
        <f>7.3529*SIN(Phase_with_Leap_Cycle+6.2085)</f>
        <v>-7.3081921757397561</v>
      </c>
      <c r="N290" s="8">
        <f>9.9269*SIN(2*Phase_with_Leap_Cycle+0.3704)</f>
        <v>-6.6967600818488018</v>
      </c>
      <c r="O290" s="8">
        <f>0.3337*SIN(3*Phase_with_Leap_Cycle+0.3042)</f>
        <v>0.21790822877975641</v>
      </c>
      <c r="P290" s="8">
        <f>0.2317*SIN(4*Phase_with_Leap_Cycle+0.7158)</f>
        <v>0.23017140772586339</v>
      </c>
      <c r="Q290" s="8">
        <f>EoT_1+EoT_2+EoT_3+EoT_4</f>
        <v>-13.556872621082938</v>
      </c>
      <c r="R290" s="8">
        <f>4*(Zone*15-Longitude)</f>
        <v>4</v>
      </c>
      <c r="S290" s="8">
        <f>EoT+Longitude_Correction</f>
        <v>-9.5568726210829382</v>
      </c>
    </row>
    <row r="291" spans="1:19" x14ac:dyDescent="0.2">
      <c r="A291" s="5">
        <f t="shared" si="19"/>
        <v>45943</v>
      </c>
      <c r="B291" s="2">
        <f t="shared" si="16"/>
        <v>2025</v>
      </c>
      <c r="C291" s="2">
        <f t="shared" si="17"/>
        <v>10</v>
      </c>
      <c r="D291" s="2">
        <f t="shared" si="18"/>
        <v>13</v>
      </c>
      <c r="E291" s="2">
        <v>2025</v>
      </c>
      <c r="F291" s="2">
        <f>IF(Month&lt;= 2, Month + 12,Month)</f>
        <v>10</v>
      </c>
      <c r="G291" s="2">
        <f>12-Zone</f>
        <v>10</v>
      </c>
      <c r="H291" s="2">
        <f>INT(Year_Corrected / 100)</f>
        <v>20</v>
      </c>
      <c r="I291" s="2">
        <f>2 - aaa + INT(aaa/4)</f>
        <v>-13</v>
      </c>
      <c r="J291" s="8">
        <f xml:space="preserve"> bbb + INT(365.25 * Year_Corrected)  + INT(30.6001 * (Month_Corrected + 1))  + Day   + UTC/24 - 730550.5</f>
        <v>9416.9166666666279</v>
      </c>
      <c r="K291" s="8">
        <f>MOD((4 * Days_since_Epoch),1461)</f>
        <v>1142.6666666665114</v>
      </c>
      <c r="L291" s="8">
        <f>0.004301 * Days_since_Leap_Cycle_Start</f>
        <v>4.9146093333326659</v>
      </c>
      <c r="M291" s="8">
        <f>7.3529*SIN(Phase_with_Leap_Cycle+6.2085)</f>
        <v>-7.2931828583621119</v>
      </c>
      <c r="N291" s="8">
        <f>9.9269*SIN(2*Phase_with_Leap_Cycle+0.3704)</f>
        <v>-6.9448817086550543</v>
      </c>
      <c r="O291" s="8">
        <f>0.3337*SIN(3*Phase_with_Leap_Cycle+0.3042)</f>
        <v>0.20458002838573799</v>
      </c>
      <c r="P291" s="8">
        <f>0.2317*SIN(4*Phase_with_Leap_Cycle+0.7158)</f>
        <v>0.2314536787396374</v>
      </c>
      <c r="Q291" s="8">
        <f>EoT_1+EoT_2+EoT_3+EoT_4</f>
        <v>-13.80203085989179</v>
      </c>
      <c r="R291" s="8">
        <f>4*(Zone*15-Longitude)</f>
        <v>4</v>
      </c>
      <c r="S291" s="8">
        <f>EoT+Longitude_Correction</f>
        <v>-9.80203085989179</v>
      </c>
    </row>
    <row r="292" spans="1:19" x14ac:dyDescent="0.2">
      <c r="A292" s="5">
        <f t="shared" si="19"/>
        <v>45944</v>
      </c>
      <c r="B292" s="2">
        <f t="shared" si="16"/>
        <v>2025</v>
      </c>
      <c r="C292" s="2">
        <f t="shared" si="17"/>
        <v>10</v>
      </c>
      <c r="D292" s="2">
        <f t="shared" si="18"/>
        <v>14</v>
      </c>
      <c r="E292" s="2">
        <v>2025</v>
      </c>
      <c r="F292" s="2">
        <f>IF(Month&lt;= 2, Month + 12,Month)</f>
        <v>10</v>
      </c>
      <c r="G292" s="2">
        <f>12-Zone</f>
        <v>10</v>
      </c>
      <c r="H292" s="2">
        <f>INT(Year_Corrected / 100)</f>
        <v>20</v>
      </c>
      <c r="I292" s="2">
        <f>2 - aaa + INT(aaa/4)</f>
        <v>-13</v>
      </c>
      <c r="J292" s="8">
        <f xml:space="preserve"> bbb + INT(365.25 * Year_Corrected)  + INT(30.6001 * (Month_Corrected + 1))  + Day   + UTC/24 - 730550.5</f>
        <v>9417.9166666666279</v>
      </c>
      <c r="K292" s="8">
        <f>MOD((4 * Days_since_Epoch),1461)</f>
        <v>1146.6666666665114</v>
      </c>
      <c r="L292" s="8">
        <f>0.004301 * Days_since_Leap_Cycle_Start</f>
        <v>4.9318133333326655</v>
      </c>
      <c r="M292" s="8">
        <f>7.3529*SIN(Phase_with_Leap_Cycle+6.2085)</f>
        <v>-7.27601497535038</v>
      </c>
      <c r="N292" s="8">
        <f>9.9269*SIN(2*Phase_with_Leap_Cycle+0.3704)</f>
        <v>-7.1847820284908055</v>
      </c>
      <c r="O292" s="8">
        <f>0.3337*SIN(3*Phase_with_Leap_Cycle+0.3042)</f>
        <v>0.19070698897120089</v>
      </c>
      <c r="P292" s="8">
        <f>0.2317*SIN(4*Phase_with_Leap_Cycle+0.7158)</f>
        <v>0.23164030051058115</v>
      </c>
      <c r="Q292" s="8">
        <f>EoT_1+EoT_2+EoT_3+EoT_4</f>
        <v>-14.038449714359405</v>
      </c>
      <c r="R292" s="8">
        <f>4*(Zone*15-Longitude)</f>
        <v>4</v>
      </c>
      <c r="S292" s="8">
        <f>EoT+Longitude_Correction</f>
        <v>-10.038449714359405</v>
      </c>
    </row>
    <row r="293" spans="1:19" x14ac:dyDescent="0.2">
      <c r="A293" s="5">
        <f t="shared" si="19"/>
        <v>45945</v>
      </c>
      <c r="B293" s="2">
        <f t="shared" si="16"/>
        <v>2025</v>
      </c>
      <c r="C293" s="2">
        <f t="shared" si="17"/>
        <v>10</v>
      </c>
      <c r="D293" s="2">
        <f t="shared" si="18"/>
        <v>15</v>
      </c>
      <c r="E293" s="2">
        <v>2025</v>
      </c>
      <c r="F293" s="2">
        <f>IF(Month&lt;= 2, Month + 12,Month)</f>
        <v>10</v>
      </c>
      <c r="G293" s="2">
        <f>12-Zone</f>
        <v>10</v>
      </c>
      <c r="H293" s="2">
        <f>INT(Year_Corrected / 100)</f>
        <v>20</v>
      </c>
      <c r="I293" s="2">
        <f>2 - aaa + INT(aaa/4)</f>
        <v>-13</v>
      </c>
      <c r="J293" s="8">
        <f xml:space="preserve"> bbb + INT(365.25 * Year_Corrected)  + INT(30.6001 * (Month_Corrected + 1))  + Day   + UTC/24 - 730550.5</f>
        <v>9418.9166666666279</v>
      </c>
      <c r="K293" s="8">
        <f>MOD((4 * Days_since_Epoch),1461)</f>
        <v>1150.6666666665114</v>
      </c>
      <c r="L293" s="8">
        <f>0.004301 * Days_since_Leap_Cycle_Start</f>
        <v>4.9490173333326659</v>
      </c>
      <c r="M293" s="8">
        <f>7.3529*SIN(Phase_with_Leap_Cycle+6.2085)</f>
        <v>-7.2566936078883133</v>
      </c>
      <c r="N293" s="8">
        <f>9.9269*SIN(2*Phase_with_Leap_Cycle+0.3704)</f>
        <v>-7.4161770488772367</v>
      </c>
      <c r="O293" s="8">
        <f>0.3337*SIN(3*Phase_with_Leap_Cycle+0.3042)</f>
        <v>0.17632605731567952</v>
      </c>
      <c r="P293" s="8">
        <f>0.2317*SIN(4*Phase_with_Leap_Cycle+0.7158)</f>
        <v>0.23073038961353964</v>
      </c>
      <c r="Q293" s="8">
        <f>EoT_1+EoT_2+EoT_3+EoT_4</f>
        <v>-14.265814209836332</v>
      </c>
      <c r="R293" s="8">
        <f>4*(Zone*15-Longitude)</f>
        <v>4</v>
      </c>
      <c r="S293" s="8">
        <f>EoT+Longitude_Correction</f>
        <v>-10.265814209836332</v>
      </c>
    </row>
    <row r="294" spans="1:19" x14ac:dyDescent="0.2">
      <c r="A294" s="5">
        <f t="shared" si="19"/>
        <v>45946</v>
      </c>
      <c r="B294" s="2">
        <f t="shared" si="16"/>
        <v>2025</v>
      </c>
      <c r="C294" s="2">
        <f t="shared" si="17"/>
        <v>10</v>
      </c>
      <c r="D294" s="2">
        <f t="shared" si="18"/>
        <v>16</v>
      </c>
      <c r="E294" s="2">
        <v>2025</v>
      </c>
      <c r="F294" s="2">
        <f>IF(Month&lt;= 2, Month + 12,Month)</f>
        <v>10</v>
      </c>
      <c r="G294" s="2">
        <f>12-Zone</f>
        <v>10</v>
      </c>
      <c r="H294" s="2">
        <f>INT(Year_Corrected / 100)</f>
        <v>20</v>
      </c>
      <c r="I294" s="2">
        <f>2 - aaa + INT(aaa/4)</f>
        <v>-13</v>
      </c>
      <c r="J294" s="8">
        <f xml:space="preserve"> bbb + INT(365.25 * Year_Corrected)  + INT(30.6001 * (Month_Corrected + 1))  + Day   + UTC/24 - 730550.5</f>
        <v>9419.9166666666279</v>
      </c>
      <c r="K294" s="8">
        <f>MOD((4 * Days_since_Epoch),1461)</f>
        <v>1154.6666666665114</v>
      </c>
      <c r="L294" s="8">
        <f>0.004301 * Days_since_Leap_Cycle_Start</f>
        <v>4.9662213333326655</v>
      </c>
      <c r="M294" s="8">
        <f>7.3529*SIN(Phase_with_Leap_Cycle+6.2085)</f>
        <v>-7.2352244745271461</v>
      </c>
      <c r="N294" s="8">
        <f>9.9269*SIN(2*Phase_with_Leap_Cycle+0.3704)</f>
        <v>-7.6387928458550958</v>
      </c>
      <c r="O294" s="8">
        <f>0.3337*SIN(3*Phase_with_Leap_Cycle+0.3042)</f>
        <v>0.16147553282102461</v>
      </c>
      <c r="P294" s="8">
        <f>0.2317*SIN(4*Phase_with_Leap_Cycle+0.7158)</f>
        <v>0.22872825336041577</v>
      </c>
      <c r="Q294" s="8">
        <f>EoT_1+EoT_2+EoT_3+EoT_4</f>
        <v>-14.483813534200802</v>
      </c>
      <c r="R294" s="8">
        <f>4*(Zone*15-Longitude)</f>
        <v>4</v>
      </c>
      <c r="S294" s="8">
        <f>EoT+Longitude_Correction</f>
        <v>-10.483813534200802</v>
      </c>
    </row>
    <row r="295" spans="1:19" x14ac:dyDescent="0.2">
      <c r="A295" s="5">
        <f t="shared" si="19"/>
        <v>45947</v>
      </c>
      <c r="B295" s="2">
        <f t="shared" si="16"/>
        <v>2025</v>
      </c>
      <c r="C295" s="2">
        <f t="shared" si="17"/>
        <v>10</v>
      </c>
      <c r="D295" s="2">
        <f t="shared" si="18"/>
        <v>17</v>
      </c>
      <c r="E295" s="2">
        <v>2025</v>
      </c>
      <c r="F295" s="2">
        <f>IF(Month&lt;= 2, Month + 12,Month)</f>
        <v>10</v>
      </c>
      <c r="G295" s="2">
        <f>12-Zone</f>
        <v>10</v>
      </c>
      <c r="H295" s="2">
        <f>INT(Year_Corrected / 100)</f>
        <v>20</v>
      </c>
      <c r="I295" s="2">
        <f>2 - aaa + INT(aaa/4)</f>
        <v>-13</v>
      </c>
      <c r="J295" s="8">
        <f xml:space="preserve"> bbb + INT(365.25 * Year_Corrected)  + INT(30.6001 * (Month_Corrected + 1))  + Day   + UTC/24 - 730550.5</f>
        <v>9420.9166666666279</v>
      </c>
      <c r="K295" s="8">
        <f>MOD((4 * Days_since_Epoch),1461)</f>
        <v>1158.6666666665114</v>
      </c>
      <c r="L295" s="8">
        <f>0.004301 * Days_since_Leap_Cycle_Start</f>
        <v>4.9834253333326659</v>
      </c>
      <c r="M295" s="8">
        <f>7.3529*SIN(Phase_with_Leap_Cycle+6.2085)</f>
        <v>-7.2116139294930592</v>
      </c>
      <c r="N295" s="8">
        <f>9.9269*SIN(2*Phase_with_Leap_Cycle+0.3704)</f>
        <v>-7.8523658882542238</v>
      </c>
      <c r="O295" s="8">
        <f>0.3337*SIN(3*Phase_with_Leap_Cycle+0.3042)</f>
        <v>0.1461949655121495</v>
      </c>
      <c r="P295" s="8">
        <f>0.2317*SIN(4*Phase_with_Leap_Cycle+0.7158)</f>
        <v>0.22564336941033197</v>
      </c>
      <c r="Q295" s="8">
        <f>EoT_1+EoT_2+EoT_3+EoT_4</f>
        <v>-14.692141482824802</v>
      </c>
      <c r="R295" s="8">
        <f>4*(Zone*15-Longitude)</f>
        <v>4</v>
      </c>
      <c r="S295" s="8">
        <f>EoT+Longitude_Correction</f>
        <v>-10.692141482824802</v>
      </c>
    </row>
    <row r="296" spans="1:19" x14ac:dyDescent="0.2">
      <c r="A296" s="5">
        <f t="shared" si="19"/>
        <v>45948</v>
      </c>
      <c r="B296" s="2">
        <f t="shared" si="16"/>
        <v>2025</v>
      </c>
      <c r="C296" s="2">
        <f t="shared" si="17"/>
        <v>10</v>
      </c>
      <c r="D296" s="2">
        <f t="shared" si="18"/>
        <v>18</v>
      </c>
      <c r="E296" s="2">
        <v>2025</v>
      </c>
      <c r="F296" s="2">
        <f>IF(Month&lt;= 2, Month + 12,Month)</f>
        <v>10</v>
      </c>
      <c r="G296" s="2">
        <f>12-Zone</f>
        <v>10</v>
      </c>
      <c r="H296" s="2">
        <f>INT(Year_Corrected / 100)</f>
        <v>20</v>
      </c>
      <c r="I296" s="2">
        <f>2 - aaa + INT(aaa/4)</f>
        <v>-13</v>
      </c>
      <c r="J296" s="8">
        <f xml:space="preserve"> bbb + INT(365.25 * Year_Corrected)  + INT(30.6001 * (Month_Corrected + 1))  + Day   + UTC/24 - 730550.5</f>
        <v>9421.9166666666279</v>
      </c>
      <c r="K296" s="8">
        <f>MOD((4 * Days_since_Epoch),1461)</f>
        <v>1162.6666666665114</v>
      </c>
      <c r="L296" s="8">
        <f>0.004301 * Days_since_Leap_Cycle_Start</f>
        <v>5.0006293333326655</v>
      </c>
      <c r="M296" s="8">
        <f>7.3529*SIN(Phase_with_Leap_Cycle+6.2085)</f>
        <v>-7.1858689608065225</v>
      </c>
      <c r="N296" s="8">
        <f>9.9269*SIN(2*Phase_with_Leap_Cycle+0.3704)</f>
        <v>-8.0566433496600052</v>
      </c>
      <c r="O296" s="8">
        <f>0.3337*SIN(3*Phase_with_Leap_Cycle+0.3042)</f>
        <v>0.13052505070712453</v>
      </c>
      <c r="P296" s="8">
        <f>0.2317*SIN(4*Phase_with_Leap_Cycle+0.7158)</f>
        <v>0.22149034090454142</v>
      </c>
      <c r="Q296" s="8">
        <f>EoT_1+EoT_2+EoT_3+EoT_4</f>
        <v>-14.890496918854861</v>
      </c>
      <c r="R296" s="8">
        <f>4*(Zone*15-Longitude)</f>
        <v>4</v>
      </c>
      <c r="S296" s="8">
        <f>EoT+Longitude_Correction</f>
        <v>-10.890496918854861</v>
      </c>
    </row>
    <row r="297" spans="1:19" x14ac:dyDescent="0.2">
      <c r="A297" s="5">
        <f t="shared" si="19"/>
        <v>45949</v>
      </c>
      <c r="B297" s="2">
        <f t="shared" si="16"/>
        <v>2025</v>
      </c>
      <c r="C297" s="2">
        <f t="shared" si="17"/>
        <v>10</v>
      </c>
      <c r="D297" s="2">
        <f t="shared" si="18"/>
        <v>19</v>
      </c>
      <c r="E297" s="2">
        <v>2025</v>
      </c>
      <c r="F297" s="2">
        <f>IF(Month&lt;= 2, Month + 12,Month)</f>
        <v>10</v>
      </c>
      <c r="G297" s="2">
        <f>12-Zone</f>
        <v>10</v>
      </c>
      <c r="H297" s="2">
        <f>INT(Year_Corrected / 100)</f>
        <v>20</v>
      </c>
      <c r="I297" s="2">
        <f>2 - aaa + INT(aaa/4)</f>
        <v>-13</v>
      </c>
      <c r="J297" s="8">
        <f xml:space="preserve"> bbb + INT(365.25 * Year_Corrected)  + INT(30.6001 * (Month_Corrected + 1))  + Day   + UTC/24 - 730550.5</f>
        <v>9422.9166666666279</v>
      </c>
      <c r="K297" s="8">
        <f>MOD((4 * Days_since_Epoch),1461)</f>
        <v>1166.6666666665114</v>
      </c>
      <c r="L297" s="8">
        <f>0.004301 * Days_since_Leap_Cycle_Start</f>
        <v>5.0178333333326659</v>
      </c>
      <c r="M297" s="8">
        <f>7.3529*SIN(Phase_with_Leap_Cycle+6.2085)</f>
        <v>-7.1579971882140514</v>
      </c>
      <c r="N297" s="8">
        <f>9.9269*SIN(2*Phase_with_Leap_Cycle+0.3704)</f>
        <v>-8.2513834077077561</v>
      </c>
      <c r="O297" s="8">
        <f>0.3337*SIN(3*Phase_with_Leap_Cycle+0.3042)</f>
        <v>0.11450752063710153</v>
      </c>
      <c r="P297" s="8">
        <f>0.2317*SIN(4*Phase_with_Leap_Cycle+0.7158)</f>
        <v>0.21628882733846672</v>
      </c>
      <c r="Q297" s="8">
        <f>EoT_1+EoT_2+EoT_3+EoT_4</f>
        <v>-15.078584247946239</v>
      </c>
      <c r="R297" s="8">
        <f>4*(Zone*15-Longitude)</f>
        <v>4</v>
      </c>
      <c r="S297" s="8">
        <f>EoT+Longitude_Correction</f>
        <v>-11.078584247946239</v>
      </c>
    </row>
    <row r="298" spans="1:19" x14ac:dyDescent="0.2">
      <c r="A298" s="5">
        <f t="shared" si="19"/>
        <v>45950</v>
      </c>
      <c r="B298" s="2">
        <f t="shared" si="16"/>
        <v>2025</v>
      </c>
      <c r="C298" s="2">
        <f t="shared" si="17"/>
        <v>10</v>
      </c>
      <c r="D298" s="2">
        <f t="shared" si="18"/>
        <v>20</v>
      </c>
      <c r="E298" s="2">
        <v>2025</v>
      </c>
      <c r="F298" s="2">
        <f>IF(Month&lt;= 2, Month + 12,Month)</f>
        <v>10</v>
      </c>
      <c r="G298" s="2">
        <f>12-Zone</f>
        <v>10</v>
      </c>
      <c r="H298" s="2">
        <f>INT(Year_Corrected / 100)</f>
        <v>20</v>
      </c>
      <c r="I298" s="2">
        <f>2 - aaa + INT(aaa/4)</f>
        <v>-13</v>
      </c>
      <c r="J298" s="8">
        <f xml:space="preserve"> bbb + INT(365.25 * Year_Corrected)  + INT(30.6001 * (Month_Corrected + 1))  + Day   + UTC/24 - 730550.5</f>
        <v>9423.9166666666279</v>
      </c>
      <c r="K298" s="8">
        <f>MOD((4 * Days_since_Epoch),1461)</f>
        <v>1170.6666666665114</v>
      </c>
      <c r="L298" s="8">
        <f>0.004301 * Days_since_Leap_Cycle_Start</f>
        <v>5.0350373333326655</v>
      </c>
      <c r="M298" s="8">
        <f>7.3529*SIN(Phase_with_Leap_Cycle+6.2085)</f>
        <v>-7.1280068609329801</v>
      </c>
      <c r="N298" s="8">
        <f>9.9269*SIN(2*Phase_with_Leap_Cycle+0.3704)</f>
        <v>-8.436355530350431</v>
      </c>
      <c r="O298" s="8">
        <f>0.3337*SIN(3*Phase_with_Leap_Cycle+0.3042)</f>
        <v>9.818503330473885E-2</v>
      </c>
      <c r="P298" s="8">
        <f>0.2317*SIN(4*Phase_with_Leap_Cycle+0.7158)</f>
        <v>0.21006345149810721</v>
      </c>
      <c r="Q298" s="8">
        <f>EoT_1+EoT_2+EoT_3+EoT_4</f>
        <v>-15.256113906480564</v>
      </c>
      <c r="R298" s="8">
        <f>4*(Zone*15-Longitude)</f>
        <v>4</v>
      </c>
      <c r="S298" s="8">
        <f>EoT+Longitude_Correction</f>
        <v>-11.256113906480564</v>
      </c>
    </row>
    <row r="299" spans="1:19" x14ac:dyDescent="0.2">
      <c r="A299" s="5">
        <f t="shared" si="19"/>
        <v>45951</v>
      </c>
      <c r="B299" s="2">
        <f t="shared" si="16"/>
        <v>2025</v>
      </c>
      <c r="C299" s="2">
        <f t="shared" si="17"/>
        <v>10</v>
      </c>
      <c r="D299" s="2">
        <f t="shared" si="18"/>
        <v>21</v>
      </c>
      <c r="E299" s="2">
        <v>2025</v>
      </c>
      <c r="F299" s="2">
        <f>IF(Month&lt;= 2, Month + 12,Month)</f>
        <v>10</v>
      </c>
      <c r="G299" s="2">
        <f>12-Zone</f>
        <v>10</v>
      </c>
      <c r="H299" s="2">
        <f>INT(Year_Corrected / 100)</f>
        <v>20</v>
      </c>
      <c r="I299" s="2">
        <f>2 - aaa + INT(aaa/4)</f>
        <v>-13</v>
      </c>
      <c r="J299" s="8">
        <f xml:space="preserve"> bbb + INT(365.25 * Year_Corrected)  + INT(30.6001 * (Month_Corrected + 1))  + Day   + UTC/24 - 730550.5</f>
        <v>9424.9166666666279</v>
      </c>
      <c r="K299" s="8">
        <f>MOD((4 * Days_since_Epoch),1461)</f>
        <v>1174.6666666665114</v>
      </c>
      <c r="L299" s="8">
        <f>0.004301 * Days_since_Leap_Cycle_Start</f>
        <v>5.0522413333326659</v>
      </c>
      <c r="M299" s="8">
        <f>7.3529*SIN(Phase_with_Leap_Cycle+6.2085)</f>
        <v>-7.0959068552099458</v>
      </c>
      <c r="N299" s="8">
        <f>9.9269*SIN(2*Phase_with_Leap_Cycle+0.3704)</f>
        <v>-8.6113407487610711</v>
      </c>
      <c r="O299" s="8">
        <f>0.3337*SIN(3*Phase_with_Leap_Cycle+0.3042)</f>
        <v>8.1601058877093083E-2</v>
      </c>
      <c r="P299" s="8">
        <f>0.2317*SIN(4*Phase_with_Leap_Cycle+0.7158)</f>
        <v>0.20284368290135008</v>
      </c>
      <c r="Q299" s="8">
        <f>EoT_1+EoT_2+EoT_3+EoT_4</f>
        <v>-15.422802862192574</v>
      </c>
      <c r="R299" s="8">
        <f>4*(Zone*15-Longitude)</f>
        <v>4</v>
      </c>
      <c r="S299" s="8">
        <f>EoT+Longitude_Correction</f>
        <v>-11.422802862192574</v>
      </c>
    </row>
    <row r="300" spans="1:19" x14ac:dyDescent="0.2">
      <c r="A300" s="5">
        <f t="shared" si="19"/>
        <v>45952</v>
      </c>
      <c r="B300" s="2">
        <f t="shared" si="16"/>
        <v>2025</v>
      </c>
      <c r="C300" s="2">
        <f t="shared" si="17"/>
        <v>10</v>
      </c>
      <c r="D300" s="2">
        <f t="shared" si="18"/>
        <v>22</v>
      </c>
      <c r="E300" s="2">
        <v>2025</v>
      </c>
      <c r="F300" s="2">
        <f>IF(Month&lt;= 2, Month + 12,Month)</f>
        <v>10</v>
      </c>
      <c r="G300" s="2">
        <f>12-Zone</f>
        <v>10</v>
      </c>
      <c r="H300" s="2">
        <f>INT(Year_Corrected / 100)</f>
        <v>20</v>
      </c>
      <c r="I300" s="2">
        <f>2 - aaa + INT(aaa/4)</f>
        <v>-13</v>
      </c>
      <c r="J300" s="8">
        <f xml:space="preserve"> bbb + INT(365.25 * Year_Corrected)  + INT(30.6001 * (Month_Corrected + 1))  + Day   + UTC/24 - 730550.5</f>
        <v>9425.9166666666279</v>
      </c>
      <c r="K300" s="8">
        <f>MOD((4 * Days_since_Epoch),1461)</f>
        <v>1178.6666666665114</v>
      </c>
      <c r="L300" s="8">
        <f>0.004301 * Days_since_Leap_Cycle_Start</f>
        <v>5.0694453333326654</v>
      </c>
      <c r="M300" s="8">
        <f>7.3529*SIN(Phase_with_Leap_Cycle+6.2085)</f>
        <v>-7.0617066716937869</v>
      </c>
      <c r="N300" s="8">
        <f>9.9269*SIN(2*Phase_with_Leap_Cycle+0.3704)</f>
        <v>-8.7761319165466478</v>
      </c>
      <c r="O300" s="8">
        <f>0.3337*SIN(3*Phase_with_Leap_Cycle+0.3042)</f>
        <v>6.4799763915558362E-2</v>
      </c>
      <c r="P300" s="8">
        <f>0.2317*SIN(4*Phase_with_Leap_Cycle+0.7158)</f>
        <v>0.1946636982959562</v>
      </c>
      <c r="Q300" s="8">
        <f>EoT_1+EoT_2+EoT_3+EoT_4</f>
        <v>-15.578375126028918</v>
      </c>
      <c r="R300" s="8">
        <f>4*(Zone*15-Longitude)</f>
        <v>4</v>
      </c>
      <c r="S300" s="8">
        <f>EoT+Longitude_Correction</f>
        <v>-11.578375126028918</v>
      </c>
    </row>
    <row r="301" spans="1:19" x14ac:dyDescent="0.2">
      <c r="A301" s="5">
        <f t="shared" si="19"/>
        <v>45953</v>
      </c>
      <c r="B301" s="2">
        <f t="shared" si="16"/>
        <v>2025</v>
      </c>
      <c r="C301" s="2">
        <f t="shared" si="17"/>
        <v>10</v>
      </c>
      <c r="D301" s="2">
        <f t="shared" si="18"/>
        <v>23</v>
      </c>
      <c r="E301" s="2">
        <v>2025</v>
      </c>
      <c r="F301" s="2">
        <f>IF(Month&lt;= 2, Month + 12,Month)</f>
        <v>10</v>
      </c>
      <c r="G301" s="2">
        <f>12-Zone</f>
        <v>10</v>
      </c>
      <c r="H301" s="2">
        <f>INT(Year_Corrected / 100)</f>
        <v>20</v>
      </c>
      <c r="I301" s="2">
        <f>2 - aaa + INT(aaa/4)</f>
        <v>-13</v>
      </c>
      <c r="J301" s="8">
        <f xml:space="preserve"> bbb + INT(365.25 * Year_Corrected)  + INT(30.6001 * (Month_Corrected + 1))  + Day   + UTC/24 - 730550.5</f>
        <v>9426.9166666666279</v>
      </c>
      <c r="K301" s="8">
        <f>MOD((4 * Days_since_Epoch),1461)</f>
        <v>1182.6666666665114</v>
      </c>
      <c r="L301" s="8">
        <f>0.004301 * Days_since_Leap_Cycle_Start</f>
        <v>5.0866493333326659</v>
      </c>
      <c r="M301" s="8">
        <f>7.3529*SIN(Phase_with_Leap_Cycle+6.2085)</f>
        <v>-7.0254164326236115</v>
      </c>
      <c r="N301" s="8">
        <f>9.9269*SIN(2*Phase_with_Leap_Cycle+0.3704)</f>
        <v>-8.9305339549667142</v>
      </c>
      <c r="O301" s="8">
        <f>0.3337*SIN(3*Phase_with_Leap_Cycle+0.3042)</f>
        <v>4.7825893751153384E-2</v>
      </c>
      <c r="P301" s="8">
        <f>0.2317*SIN(4*Phase_with_Leap_Cycle+0.7158)</f>
        <v>0.18556221987458149</v>
      </c>
      <c r="Q301" s="8">
        <f>EoT_1+EoT_2+EoT_3+EoT_4</f>
        <v>-15.722562273964591</v>
      </c>
      <c r="R301" s="8">
        <f>4*(Zone*15-Longitude)</f>
        <v>4</v>
      </c>
      <c r="S301" s="8">
        <f>EoT+Longitude_Correction</f>
        <v>-11.722562273964591</v>
      </c>
    </row>
    <row r="302" spans="1:19" x14ac:dyDescent="0.2">
      <c r="A302" s="5">
        <f t="shared" si="19"/>
        <v>45954</v>
      </c>
      <c r="B302" s="2">
        <f t="shared" si="16"/>
        <v>2025</v>
      </c>
      <c r="C302" s="2">
        <f t="shared" si="17"/>
        <v>10</v>
      </c>
      <c r="D302" s="2">
        <f t="shared" si="18"/>
        <v>24</v>
      </c>
      <c r="E302" s="2">
        <v>2025</v>
      </c>
      <c r="F302" s="2">
        <f>IF(Month&lt;= 2, Month + 12,Month)</f>
        <v>10</v>
      </c>
      <c r="G302" s="2">
        <f>12-Zone</f>
        <v>10</v>
      </c>
      <c r="H302" s="2">
        <f>INT(Year_Corrected / 100)</f>
        <v>20</v>
      </c>
      <c r="I302" s="2">
        <f>2 - aaa + INT(aaa/4)</f>
        <v>-13</v>
      </c>
      <c r="J302" s="8">
        <f xml:space="preserve"> bbb + INT(365.25 * Year_Corrected)  + INT(30.6001 * (Month_Corrected + 1))  + Day   + UTC/24 - 730550.5</f>
        <v>9427.9166666666279</v>
      </c>
      <c r="K302" s="8">
        <f>MOD((4 * Days_since_Epoch),1461)</f>
        <v>1186.6666666665114</v>
      </c>
      <c r="L302" s="8">
        <f>0.004301 * Days_since_Leap_Cycle_Start</f>
        <v>5.1038533333326663</v>
      </c>
      <c r="M302" s="8">
        <f>7.3529*SIN(Phase_with_Leap_Cycle+6.2085)</f>
        <v>-6.9870468788329489</v>
      </c>
      <c r="N302" s="8">
        <f>9.9269*SIN(2*Phase_with_Leap_Cycle+0.3704)</f>
        <v>-9.0743640838663229</v>
      </c>
      <c r="O302" s="8">
        <f>0.3337*SIN(3*Phase_with_Leap_Cycle+0.3042)</f>
        <v>3.0724653318436074E-2</v>
      </c>
      <c r="P302" s="8">
        <f>0.2317*SIN(4*Phase_with_Leap_Cycle+0.7158)</f>
        <v>0.17558233197269818</v>
      </c>
      <c r="Q302" s="8">
        <f>EoT_1+EoT_2+EoT_3+EoT_4</f>
        <v>-15.855103977408135</v>
      </c>
      <c r="R302" s="8">
        <f>4*(Zone*15-Longitude)</f>
        <v>4</v>
      </c>
      <c r="S302" s="8">
        <f>EoT+Longitude_Correction</f>
        <v>-11.855103977408135</v>
      </c>
    </row>
    <row r="303" spans="1:19" x14ac:dyDescent="0.2">
      <c r="A303" s="5">
        <f t="shared" si="19"/>
        <v>45955</v>
      </c>
      <c r="B303" s="2">
        <f t="shared" si="16"/>
        <v>2025</v>
      </c>
      <c r="C303" s="2">
        <f t="shared" si="17"/>
        <v>10</v>
      </c>
      <c r="D303" s="2">
        <f t="shared" si="18"/>
        <v>25</v>
      </c>
      <c r="E303" s="2">
        <v>2025</v>
      </c>
      <c r="F303" s="2">
        <f>IF(Month&lt;= 2, Month + 12,Month)</f>
        <v>10</v>
      </c>
      <c r="G303" s="2">
        <f>12-Zone</f>
        <v>10</v>
      </c>
      <c r="H303" s="2">
        <f>INT(Year_Corrected / 100)</f>
        <v>20</v>
      </c>
      <c r="I303" s="2">
        <f>2 - aaa + INT(aaa/4)</f>
        <v>-13</v>
      </c>
      <c r="J303" s="8">
        <f xml:space="preserve"> bbb + INT(365.25 * Year_Corrected)  + INT(30.6001 * (Month_Corrected + 1))  + Day   + UTC/24 - 730550.5</f>
        <v>9428.9166666666279</v>
      </c>
      <c r="K303" s="8">
        <f>MOD((4 * Days_since_Epoch),1461)</f>
        <v>1190.6666666665114</v>
      </c>
      <c r="L303" s="8">
        <f>0.004301 * Days_since_Leap_Cycle_Start</f>
        <v>5.1210573333326659</v>
      </c>
      <c r="M303" s="8">
        <f>7.3529*SIN(Phase_with_Leap_Cycle+6.2085)</f>
        <v>-6.9466093665707493</v>
      </c>
      <c r="N303" s="8">
        <f>9.9269*SIN(2*Phase_with_Leap_Cycle+0.3704)</f>
        <v>-9.2074520380500502</v>
      </c>
      <c r="O303" s="8">
        <f>0.3337*SIN(3*Phase_with_Leap_Cycle+0.3042)</f>
        <v>1.3541586765389921E-2</v>
      </c>
      <c r="P303" s="8">
        <f>0.2317*SIN(4*Phase_with_Leap_Cycle+0.7158)</f>
        <v>0.16477127711711731</v>
      </c>
      <c r="Q303" s="8">
        <f>EoT_1+EoT_2+EoT_3+EoT_4</f>
        <v>-15.975748540738293</v>
      </c>
      <c r="R303" s="8">
        <f>4*(Zone*15-Longitude)</f>
        <v>4</v>
      </c>
      <c r="S303" s="8">
        <f>EoT+Longitude_Correction</f>
        <v>-11.975748540738293</v>
      </c>
    </row>
    <row r="304" spans="1:19" x14ac:dyDescent="0.2">
      <c r="A304" s="5">
        <f t="shared" si="19"/>
        <v>45956</v>
      </c>
      <c r="B304" s="2">
        <f t="shared" si="16"/>
        <v>2025</v>
      </c>
      <c r="C304" s="2">
        <f t="shared" si="17"/>
        <v>10</v>
      </c>
      <c r="D304" s="2">
        <f t="shared" si="18"/>
        <v>26</v>
      </c>
      <c r="E304" s="2">
        <v>2025</v>
      </c>
      <c r="F304" s="2">
        <f>IF(Month&lt;= 2, Month + 12,Month)</f>
        <v>10</v>
      </c>
      <c r="G304" s="2">
        <f>12-Zone</f>
        <v>10</v>
      </c>
      <c r="H304" s="2">
        <f>INT(Year_Corrected / 100)</f>
        <v>20</v>
      </c>
      <c r="I304" s="2">
        <f>2 - aaa + INT(aaa/4)</f>
        <v>-13</v>
      </c>
      <c r="J304" s="8">
        <f xml:space="preserve"> bbb + INT(365.25 * Year_Corrected)  + INT(30.6001 * (Month_Corrected + 1))  + Day   + UTC/24 - 730550.5</f>
        <v>9429.9166666666279</v>
      </c>
      <c r="K304" s="8">
        <f>MOD((4 * Days_since_Epoch),1461)</f>
        <v>1194.6666666665114</v>
      </c>
      <c r="L304" s="8">
        <f>0.004301 * Days_since_Leap_Cycle_Start</f>
        <v>5.1382613333326663</v>
      </c>
      <c r="M304" s="8">
        <f>7.3529*SIN(Phase_with_Leap_Cycle+6.2085)</f>
        <v>-6.9041158641402873</v>
      </c>
      <c r="N304" s="8">
        <f>9.9269*SIN(2*Phase_with_Leap_Cycle+0.3704)</f>
        <v>-9.3296402688408655</v>
      </c>
      <c r="O304" s="8">
        <f>0.3337*SIN(3*Phase_with_Leap_Cycle+0.3042)</f>
        <v>-3.6775438400853417E-3</v>
      </c>
      <c r="P304" s="8">
        <f>0.2317*SIN(4*Phase_with_Leap_Cycle+0.7158)</f>
        <v>0.15318023239057504</v>
      </c>
      <c r="Q304" s="8">
        <f>EoT_1+EoT_2+EoT_3+EoT_4</f>
        <v>-16.084253444430662</v>
      </c>
      <c r="R304" s="8">
        <f>4*(Zone*15-Longitude)</f>
        <v>4</v>
      </c>
      <c r="S304" s="8">
        <f>EoT+Longitude_Correction</f>
        <v>-12.084253444430662</v>
      </c>
    </row>
    <row r="305" spans="1:19" x14ac:dyDescent="0.2">
      <c r="A305" s="5">
        <f t="shared" si="19"/>
        <v>45957</v>
      </c>
      <c r="B305" s="2">
        <f t="shared" si="16"/>
        <v>2025</v>
      </c>
      <c r="C305" s="2">
        <f t="shared" si="17"/>
        <v>10</v>
      </c>
      <c r="D305" s="2">
        <f t="shared" si="18"/>
        <v>27</v>
      </c>
      <c r="E305" s="2">
        <v>2025</v>
      </c>
      <c r="F305" s="2">
        <f>IF(Month&lt;= 2, Month + 12,Month)</f>
        <v>10</v>
      </c>
      <c r="G305" s="2">
        <f>12-Zone</f>
        <v>10</v>
      </c>
      <c r="H305" s="2">
        <f>INT(Year_Corrected / 100)</f>
        <v>20</v>
      </c>
      <c r="I305" s="2">
        <f>2 - aaa + INT(aaa/4)</f>
        <v>-13</v>
      </c>
      <c r="J305" s="8">
        <f xml:space="preserve"> bbb + INT(365.25 * Year_Corrected)  + INT(30.6001 * (Month_Corrected + 1))  + Day   + UTC/24 - 730550.5</f>
        <v>9430.9166666666279</v>
      </c>
      <c r="K305" s="8">
        <f>MOD((4 * Days_since_Epoch),1461)</f>
        <v>1198.6666666665114</v>
      </c>
      <c r="L305" s="8">
        <f>0.004301 * Days_since_Leap_Cycle_Start</f>
        <v>5.1554653333326659</v>
      </c>
      <c r="M305" s="8">
        <f>7.3529*SIN(Phase_with_Leap_Cycle+6.2085)</f>
        <v>-6.8595789483569014</v>
      </c>
      <c r="N305" s="8">
        <f>9.9269*SIN(2*Phase_with_Leap_Cycle+0.3704)</f>
        <v>-9.4407841305852163</v>
      </c>
      <c r="O305" s="8">
        <f>0.3337*SIN(3*Phase_with_Leap_Cycle+0.3042)</f>
        <v>-2.0886880384040133E-2</v>
      </c>
      <c r="P305" s="8">
        <f>0.2317*SIN(4*Phase_with_Leap_Cycle+0.7158)</f>
        <v>0.14086406717102934</v>
      </c>
      <c r="Q305" s="8">
        <f>EoT_1+EoT_2+EoT_3+EoT_4</f>
        <v>-16.18038589215513</v>
      </c>
      <c r="R305" s="8">
        <f>4*(Zone*15-Longitude)</f>
        <v>4</v>
      </c>
      <c r="S305" s="8">
        <f>EoT+Longitude_Correction</f>
        <v>-12.18038589215513</v>
      </c>
    </row>
    <row r="306" spans="1:19" x14ac:dyDescent="0.2">
      <c r="A306" s="5">
        <f t="shared" si="19"/>
        <v>45958</v>
      </c>
      <c r="B306" s="2">
        <f t="shared" si="16"/>
        <v>2025</v>
      </c>
      <c r="C306" s="2">
        <f t="shared" si="17"/>
        <v>10</v>
      </c>
      <c r="D306" s="2">
        <f t="shared" si="18"/>
        <v>28</v>
      </c>
      <c r="E306" s="2">
        <v>2025</v>
      </c>
      <c r="F306" s="2">
        <f>IF(Month&lt;= 2, Month + 12,Month)</f>
        <v>10</v>
      </c>
      <c r="G306" s="2">
        <f>12-Zone</f>
        <v>10</v>
      </c>
      <c r="H306" s="2">
        <f>INT(Year_Corrected / 100)</f>
        <v>20</v>
      </c>
      <c r="I306" s="2">
        <f>2 - aaa + INT(aaa/4)</f>
        <v>-13</v>
      </c>
      <c r="J306" s="8">
        <f xml:space="preserve"> bbb + INT(365.25 * Year_Corrected)  + INT(30.6001 * (Month_Corrected + 1))  + Day   + UTC/24 - 730550.5</f>
        <v>9431.9166666666279</v>
      </c>
      <c r="K306" s="8">
        <f>MOD((4 * Days_since_Epoch),1461)</f>
        <v>1202.6666666665114</v>
      </c>
      <c r="L306" s="8">
        <f>0.004301 * Days_since_Leap_Cycle_Start</f>
        <v>5.1726693333326663</v>
      </c>
      <c r="M306" s="8">
        <f>7.3529*SIN(Phase_with_Leap_Cycle+6.2085)</f>
        <v>-6.8130118008256151</v>
      </c>
      <c r="N306" s="8">
        <f>9.9269*SIN(2*Phase_with_Leap_Cycle+0.3704)</f>
        <v>-9.5407520518836844</v>
      </c>
      <c r="O306" s="8">
        <f>0.3337*SIN(3*Phase_with_Leap_Cycle+0.3042)</f>
        <v>-3.8040590836143161E-2</v>
      </c>
      <c r="P306" s="8">
        <f>0.2317*SIN(4*Phase_with_Leap_Cycle+0.7158)</f>
        <v>0.12788108339245921</v>
      </c>
      <c r="Q306" s="8">
        <f>EoT_1+EoT_2+EoT_3+EoT_4</f>
        <v>-16.263923360152983</v>
      </c>
      <c r="R306" s="8">
        <f>4*(Zone*15-Longitude)</f>
        <v>4</v>
      </c>
      <c r="S306" s="8">
        <f>EoT+Longitude_Correction</f>
        <v>-12.263923360152983</v>
      </c>
    </row>
    <row r="307" spans="1:19" x14ac:dyDescent="0.2">
      <c r="A307" s="5">
        <f t="shared" si="19"/>
        <v>45959</v>
      </c>
      <c r="B307" s="2">
        <f t="shared" si="16"/>
        <v>2025</v>
      </c>
      <c r="C307" s="2">
        <f t="shared" si="17"/>
        <v>10</v>
      </c>
      <c r="D307" s="2">
        <f t="shared" si="18"/>
        <v>29</v>
      </c>
      <c r="E307" s="2">
        <v>2025</v>
      </c>
      <c r="F307" s="2">
        <f>IF(Month&lt;= 2, Month + 12,Month)</f>
        <v>10</v>
      </c>
      <c r="G307" s="2">
        <f>12-Zone</f>
        <v>10</v>
      </c>
      <c r="H307" s="2">
        <f>INT(Year_Corrected / 100)</f>
        <v>20</v>
      </c>
      <c r="I307" s="2">
        <f>2 - aaa + INT(aaa/4)</f>
        <v>-13</v>
      </c>
      <c r="J307" s="8">
        <f xml:space="preserve"> bbb + INT(365.25 * Year_Corrected)  + INT(30.6001 * (Month_Corrected + 1))  + Day   + UTC/24 - 730550.5</f>
        <v>9432.9166666666279</v>
      </c>
      <c r="K307" s="8">
        <f>MOD((4 * Days_since_Epoch),1461)</f>
        <v>1206.6666666665114</v>
      </c>
      <c r="L307" s="8">
        <f>0.004301 * Days_since_Leap_Cycle_Start</f>
        <v>5.1898733333326659</v>
      </c>
      <c r="M307" s="8">
        <f>7.3529*SIN(Phase_with_Leap_Cycle+6.2085)</f>
        <v>-6.7644282040398007</v>
      </c>
      <c r="N307" s="8">
        <f>9.9269*SIN(2*Phase_with_Leap_Cycle+0.3704)</f>
        <v>-9.629425691344327</v>
      </c>
      <c r="O307" s="8">
        <f>0.3337*SIN(3*Phase_with_Leap_Cycle+0.3042)</f>
        <v>-5.5092991309873426E-2</v>
      </c>
      <c r="P307" s="8">
        <f>0.2317*SIN(4*Phase_with_Leap_Cycle+0.7158)</f>
        <v>0.11429273955673175</v>
      </c>
      <c r="Q307" s="8">
        <f>EoT_1+EoT_2+EoT_3+EoT_4</f>
        <v>-16.334654147137268</v>
      </c>
      <c r="R307" s="8">
        <f>4*(Zone*15-Longitude)</f>
        <v>4</v>
      </c>
      <c r="S307" s="8">
        <f>EoT+Longitude_Correction</f>
        <v>-12.334654147137268</v>
      </c>
    </row>
    <row r="308" spans="1:19" x14ac:dyDescent="0.2">
      <c r="A308" s="5">
        <f t="shared" si="19"/>
        <v>45960</v>
      </c>
      <c r="B308" s="2">
        <f t="shared" si="16"/>
        <v>2025</v>
      </c>
      <c r="C308" s="2">
        <f t="shared" si="17"/>
        <v>10</v>
      </c>
      <c r="D308" s="2">
        <f t="shared" si="18"/>
        <v>30</v>
      </c>
      <c r="E308" s="2">
        <v>2025</v>
      </c>
      <c r="F308" s="2">
        <f>IF(Month&lt;= 2, Month + 12,Month)</f>
        <v>10</v>
      </c>
      <c r="G308" s="2">
        <f>12-Zone</f>
        <v>10</v>
      </c>
      <c r="H308" s="2">
        <f>INT(Year_Corrected / 100)</f>
        <v>20</v>
      </c>
      <c r="I308" s="2">
        <f>2 - aaa + INT(aaa/4)</f>
        <v>-13</v>
      </c>
      <c r="J308" s="8">
        <f xml:space="preserve"> bbb + INT(365.25 * Year_Corrected)  + INT(30.6001 * (Month_Corrected + 1))  + Day   + UTC/24 - 730550.5</f>
        <v>9433.9166666666279</v>
      </c>
      <c r="K308" s="8">
        <f>MOD((4 * Days_since_Epoch),1461)</f>
        <v>1210.6666666665114</v>
      </c>
      <c r="L308" s="8">
        <f>0.004301 * Days_since_Leap_Cycle_Start</f>
        <v>5.2070773333326663</v>
      </c>
      <c r="M308" s="8">
        <f>7.3529*SIN(Phase_with_Leap_Cycle+6.2085)</f>
        <v>-6.7138425373019359</v>
      </c>
      <c r="N308" s="8">
        <f>9.9269*SIN(2*Phase_with_Leap_Cycle+0.3704)</f>
        <v>-9.7067000776745118</v>
      </c>
      <c r="O308" s="8">
        <f>0.3337*SIN(3*Phase_with_Leap_Cycle+0.3042)</f>
        <v>-7.1998667728184612E-2</v>
      </c>
      <c r="P308" s="8">
        <f>0.2317*SIN(4*Phase_with_Leap_Cycle+0.7158)</f>
        <v>0.10016335980298224</v>
      </c>
      <c r="Q308" s="8">
        <f>EoT_1+EoT_2+EoT_3+EoT_4</f>
        <v>-16.392377922901652</v>
      </c>
      <c r="R308" s="8">
        <f>4*(Zone*15-Longitude)</f>
        <v>4</v>
      </c>
      <c r="S308" s="8">
        <f>EoT+Longitude_Correction</f>
        <v>-12.392377922901652</v>
      </c>
    </row>
    <row r="309" spans="1:19" x14ac:dyDescent="0.2">
      <c r="A309" s="5">
        <f t="shared" si="19"/>
        <v>45961</v>
      </c>
      <c r="B309" s="2">
        <f t="shared" si="16"/>
        <v>2025</v>
      </c>
      <c r="C309" s="2">
        <f t="shared" si="17"/>
        <v>10</v>
      </c>
      <c r="D309" s="2">
        <f t="shared" si="18"/>
        <v>31</v>
      </c>
      <c r="E309" s="2">
        <v>2025</v>
      </c>
      <c r="F309" s="2">
        <f>IF(Month&lt;= 2, Month + 12,Month)</f>
        <v>10</v>
      </c>
      <c r="G309" s="2">
        <f>12-Zone</f>
        <v>10</v>
      </c>
      <c r="H309" s="2">
        <f>INT(Year_Corrected / 100)</f>
        <v>20</v>
      </c>
      <c r="I309" s="2">
        <f>2 - aaa + INT(aaa/4)</f>
        <v>-13</v>
      </c>
      <c r="J309" s="8">
        <f xml:space="preserve"> bbb + INT(365.25 * Year_Corrected)  + INT(30.6001 * (Month_Corrected + 1))  + Day   + UTC/24 - 730550.5</f>
        <v>9434.9166666666279</v>
      </c>
      <c r="K309" s="8">
        <f>MOD((4 * Days_since_Epoch),1461)</f>
        <v>1214.6666666665114</v>
      </c>
      <c r="L309" s="8">
        <f>0.004301 * Days_since_Leap_Cycle_Start</f>
        <v>5.2242813333326659</v>
      </c>
      <c r="M309" s="8">
        <f>7.3529*SIN(Phase_with_Leap_Cycle+6.2085)</f>
        <v>-6.661269772467791</v>
      </c>
      <c r="N309" s="8">
        <f>9.9269*SIN(2*Phase_with_Leap_Cycle+0.3704)</f>
        <v>-9.7724837339452328</v>
      </c>
      <c r="O309" s="8">
        <f>0.3337*SIN(3*Phase_with_Leap_Cycle+0.3042)</f>
        <v>-8.8712596770598534E-2</v>
      </c>
      <c r="P309" s="8">
        <f>0.2317*SIN(4*Phase_with_Leap_Cycle+0.7158)</f>
        <v>8.5559829411727628E-2</v>
      </c>
      <c r="Q309" s="8">
        <f>EoT_1+EoT_2+EoT_3+EoT_4</f>
        <v>-16.436906273771893</v>
      </c>
      <c r="R309" s="8">
        <f>4*(Zone*15-Longitude)</f>
        <v>4</v>
      </c>
      <c r="S309" s="8">
        <f>EoT+Longitude_Correction</f>
        <v>-12.436906273771893</v>
      </c>
    </row>
    <row r="310" spans="1:19" x14ac:dyDescent="0.2">
      <c r="A310" s="5">
        <f t="shared" si="19"/>
        <v>45962</v>
      </c>
      <c r="B310" s="2">
        <f t="shared" si="16"/>
        <v>2025</v>
      </c>
      <c r="C310" s="2">
        <f t="shared" si="17"/>
        <v>11</v>
      </c>
      <c r="D310" s="2">
        <f t="shared" si="18"/>
        <v>1</v>
      </c>
      <c r="E310" s="2">
        <v>2025</v>
      </c>
      <c r="F310" s="2">
        <f>IF(Month&lt;= 2, Month + 12,Month)</f>
        <v>11</v>
      </c>
      <c r="G310" s="2">
        <f>12-Zone</f>
        <v>10</v>
      </c>
      <c r="H310" s="2">
        <f>INT(Year_Corrected / 100)</f>
        <v>20</v>
      </c>
      <c r="I310" s="2">
        <f>2 - aaa + INT(aaa/4)</f>
        <v>-13</v>
      </c>
      <c r="J310" s="8">
        <f xml:space="preserve"> bbb + INT(365.25 * Year_Corrected)  + INT(30.6001 * (Month_Corrected + 1))  + Day   + UTC/24 - 730550.5</f>
        <v>9435.9166666666279</v>
      </c>
      <c r="K310" s="8">
        <f>MOD((4 * Days_since_Epoch),1461)</f>
        <v>1218.6666666665114</v>
      </c>
      <c r="L310" s="8">
        <f>0.004301 * Days_since_Leap_Cycle_Start</f>
        <v>5.2414853333326663</v>
      </c>
      <c r="M310" s="8">
        <f>7.3529*SIN(Phase_with_Leap_Cycle+6.2085)</f>
        <v>-6.6067254695151743</v>
      </c>
      <c r="N310" s="8">
        <f>9.9269*SIN(2*Phase_with_Leap_Cycle+0.3704)</f>
        <v>-9.8266987858809465</v>
      </c>
      <c r="O310" s="8">
        <f>0.3337*SIN(3*Phase_with_Leap_Cycle+0.3042)</f>
        <v>-0.10519026577964924</v>
      </c>
      <c r="P310" s="8">
        <f>0.2317*SIN(4*Phase_with_Leap_Cycle+0.7158)</f>
        <v>7.0551278185106356E-2</v>
      </c>
      <c r="Q310" s="8">
        <f>EoT_1+EoT_2+EoT_3+EoT_4</f>
        <v>-16.468063242990659</v>
      </c>
      <c r="R310" s="8">
        <f>4*(Zone*15-Longitude)</f>
        <v>4</v>
      </c>
      <c r="S310" s="8">
        <f>EoT+Longitude_Correction</f>
        <v>-12.468063242990659</v>
      </c>
    </row>
    <row r="311" spans="1:19" x14ac:dyDescent="0.2">
      <c r="A311" s="5">
        <f t="shared" si="19"/>
        <v>45963</v>
      </c>
      <c r="B311" s="2">
        <f t="shared" si="16"/>
        <v>2025</v>
      </c>
      <c r="C311" s="2">
        <f t="shared" si="17"/>
        <v>11</v>
      </c>
      <c r="D311" s="2">
        <f t="shared" si="18"/>
        <v>2</v>
      </c>
      <c r="E311" s="2">
        <v>2025</v>
      </c>
      <c r="F311" s="2">
        <f>IF(Month&lt;= 2, Month + 12,Month)</f>
        <v>11</v>
      </c>
      <c r="G311" s="2">
        <f>12-Zone</f>
        <v>10</v>
      </c>
      <c r="H311" s="2">
        <f>INT(Year_Corrected / 100)</f>
        <v>20</v>
      </c>
      <c r="I311" s="2">
        <f>2 - aaa + INT(aaa/4)</f>
        <v>-13</v>
      </c>
      <c r="J311" s="8">
        <f xml:space="preserve"> bbb + INT(365.25 * Year_Corrected)  + INT(30.6001 * (Month_Corrected + 1))  + Day   + UTC/24 - 730550.5</f>
        <v>9436.9166666666279</v>
      </c>
      <c r="K311" s="8">
        <f>MOD((4 * Days_since_Epoch),1461)</f>
        <v>1222.6666666665114</v>
      </c>
      <c r="L311" s="8">
        <f>0.004301 * Days_since_Leap_Cycle_Start</f>
        <v>5.2586893333326659</v>
      </c>
      <c r="M311" s="8">
        <f>7.3529*SIN(Phase_with_Leap_Cycle+6.2085)</f>
        <v>-6.5502257719386572</v>
      </c>
      <c r="N311" s="8">
        <f>9.9269*SIN(2*Phase_with_Leap_Cycle+0.3704)</f>
        <v>-9.8692810540466205</v>
      </c>
      <c r="O311" s="8">
        <f>0.3337*SIN(3*Phase_with_Leap_Cycle+0.3042)</f>
        <v>-0.12138779130730484</v>
      </c>
      <c r="P311" s="8">
        <f>0.2317*SIN(4*Phase_with_Leap_Cycle+0.7158)</f>
        <v>5.5208753202073184E-2</v>
      </c>
      <c r="Q311" s="8">
        <f>EoT_1+EoT_2+EoT_3+EoT_4</f>
        <v>-16.48568586409051</v>
      </c>
      <c r="R311" s="8">
        <f>4*(Zone*15-Longitude)</f>
        <v>4</v>
      </c>
      <c r="S311" s="8">
        <f>EoT+Longitude_Correction</f>
        <v>-12.48568586409051</v>
      </c>
    </row>
    <row r="312" spans="1:19" x14ac:dyDescent="0.2">
      <c r="A312" s="5">
        <f t="shared" si="19"/>
        <v>45964</v>
      </c>
      <c r="B312" s="2">
        <f t="shared" si="16"/>
        <v>2025</v>
      </c>
      <c r="C312" s="2">
        <f t="shared" si="17"/>
        <v>11</v>
      </c>
      <c r="D312" s="2">
        <f t="shared" si="18"/>
        <v>3</v>
      </c>
      <c r="E312" s="2">
        <v>2025</v>
      </c>
      <c r="F312" s="2">
        <f>IF(Month&lt;= 2, Month + 12,Month)</f>
        <v>11</v>
      </c>
      <c r="G312" s="2">
        <f>12-Zone</f>
        <v>10</v>
      </c>
      <c r="H312" s="2">
        <f>INT(Year_Corrected / 100)</f>
        <v>20</v>
      </c>
      <c r="I312" s="2">
        <f>2 - aaa + INT(aaa/4)</f>
        <v>-13</v>
      </c>
      <c r="J312" s="8">
        <f xml:space="preserve"> bbb + INT(365.25 * Year_Corrected)  + INT(30.6001 * (Month_Corrected + 1))  + Day   + UTC/24 - 730550.5</f>
        <v>9437.9166666666279</v>
      </c>
      <c r="K312" s="8">
        <f>MOD((4 * Days_since_Epoch),1461)</f>
        <v>1226.6666666665114</v>
      </c>
      <c r="L312" s="8">
        <f>0.004301 * Days_since_Leap_Cycle_Start</f>
        <v>5.2758933333326663</v>
      </c>
      <c r="M312" s="8">
        <f>7.3529*SIN(Phase_with_Leap_Cycle+6.2085)</f>
        <v>-6.4917874019715773</v>
      </c>
      <c r="N312" s="8">
        <f>9.9269*SIN(2*Phase_with_Leap_Cycle+0.3704)</f>
        <v>-9.9001801298229655</v>
      </c>
      <c r="O312" s="8">
        <f>0.3337*SIN(3*Phase_with_Leap_Cycle+0.3042)</f>
        <v>-0.13726203598569711</v>
      </c>
      <c r="P312" s="8">
        <f>0.2317*SIN(4*Phase_with_Leap_Cycle+0.7158)</f>
        <v>3.9604882497628155E-2</v>
      </c>
      <c r="Q312" s="8">
        <f>EoT_1+EoT_2+EoT_3+EoT_4</f>
        <v>-16.48962468528261</v>
      </c>
      <c r="R312" s="8">
        <f>4*(Zone*15-Longitude)</f>
        <v>4</v>
      </c>
      <c r="S312" s="8">
        <f>EoT+Longitude_Correction</f>
        <v>-12.48962468528261</v>
      </c>
    </row>
    <row r="313" spans="1:19" x14ac:dyDescent="0.2">
      <c r="A313" s="5">
        <f t="shared" si="19"/>
        <v>45965</v>
      </c>
      <c r="B313" s="2">
        <f t="shared" si="16"/>
        <v>2025</v>
      </c>
      <c r="C313" s="2">
        <f t="shared" si="17"/>
        <v>11</v>
      </c>
      <c r="D313" s="2">
        <f t="shared" si="18"/>
        <v>4</v>
      </c>
      <c r="E313" s="2">
        <v>2025</v>
      </c>
      <c r="F313" s="2">
        <f>IF(Month&lt;= 2, Month + 12,Month)</f>
        <v>11</v>
      </c>
      <c r="G313" s="2">
        <f>12-Zone</f>
        <v>10</v>
      </c>
      <c r="H313" s="2">
        <f>INT(Year_Corrected / 100)</f>
        <v>20</v>
      </c>
      <c r="I313" s="2">
        <f>2 - aaa + INT(aaa/4)</f>
        <v>-13</v>
      </c>
      <c r="J313" s="8">
        <f xml:space="preserve"> bbb + INT(365.25 * Year_Corrected)  + INT(30.6001 * (Month_Corrected + 1))  + Day   + UTC/24 - 730550.5</f>
        <v>9438.9166666666279</v>
      </c>
      <c r="K313" s="8">
        <f>MOD((4 * Days_since_Epoch),1461)</f>
        <v>1230.6666666665114</v>
      </c>
      <c r="L313" s="8">
        <f>0.004301 * Days_since_Leap_Cycle_Start</f>
        <v>5.2930973333326659</v>
      </c>
      <c r="M313" s="8">
        <f>7.3529*SIN(Phase_with_Leap_Cycle+6.2085)</f>
        <v>-6.4314276556367505</v>
      </c>
      <c r="N313" s="8">
        <f>9.9269*SIN(2*Phase_with_Leap_Cycle+0.3704)</f>
        <v>-9.9193594350798211</v>
      </c>
      <c r="O313" s="8">
        <f>0.3337*SIN(3*Phase_with_Leap_Cycle+0.3042)</f>
        <v>-0.15277072341086662</v>
      </c>
      <c r="P313" s="8">
        <f>0.2317*SIN(4*Phase_with_Leap_Cycle+0.7158)</f>
        <v>2.381353125817063E-2</v>
      </c>
      <c r="Q313" s="8">
        <f>EoT_1+EoT_2+EoT_3+EoT_4</f>
        <v>-16.47974428286927</v>
      </c>
      <c r="R313" s="8">
        <f>4*(Zone*15-Longitude)</f>
        <v>4</v>
      </c>
      <c r="S313" s="8">
        <f>EoT+Longitude_Correction</f>
        <v>-12.47974428286927</v>
      </c>
    </row>
    <row r="314" spans="1:19" x14ac:dyDescent="0.2">
      <c r="A314" s="5">
        <f t="shared" si="19"/>
        <v>45966</v>
      </c>
      <c r="B314" s="2">
        <f t="shared" si="16"/>
        <v>2025</v>
      </c>
      <c r="C314" s="2">
        <f t="shared" si="17"/>
        <v>11</v>
      </c>
      <c r="D314" s="2">
        <f t="shared" si="18"/>
        <v>5</v>
      </c>
      <c r="E314" s="2">
        <v>2025</v>
      </c>
      <c r="F314" s="2">
        <f>IF(Month&lt;= 2, Month + 12,Month)</f>
        <v>11</v>
      </c>
      <c r="G314" s="2">
        <f>12-Zone</f>
        <v>10</v>
      </c>
      <c r="H314" s="2">
        <f>INT(Year_Corrected / 100)</f>
        <v>20</v>
      </c>
      <c r="I314" s="2">
        <f>2 - aaa + INT(aaa/4)</f>
        <v>-13</v>
      </c>
      <c r="J314" s="8">
        <f xml:space="preserve"> bbb + INT(365.25 * Year_Corrected)  + INT(30.6001 * (Month_Corrected + 1))  + Day   + UTC/24 - 730550.5</f>
        <v>9439.9166666666279</v>
      </c>
      <c r="K314" s="8">
        <f>MOD((4 * Days_since_Epoch),1461)</f>
        <v>1234.6666666665114</v>
      </c>
      <c r="L314" s="8">
        <f>0.004301 * Days_since_Leap_Cycle_Start</f>
        <v>5.3103013333326663</v>
      </c>
      <c r="M314" s="8">
        <f>7.3529*SIN(Phase_with_Leap_Cycle+6.2085)</f>
        <v>-6.3691643976273582</v>
      </c>
      <c r="N314" s="8">
        <f>9.9269*SIN(2*Phase_with_Leap_Cycle+0.3704)</f>
        <v>-9.9267962654771296</v>
      </c>
      <c r="O314" s="8">
        <f>0.3337*SIN(3*Phase_with_Leap_Cycle+0.3042)</f>
        <v>-0.16787255073359231</v>
      </c>
      <c r="P314" s="8">
        <f>0.2317*SIN(4*Phase_with_Leap_Cycle+0.7158)</f>
        <v>7.9094521604461919E-3</v>
      </c>
      <c r="Q314" s="8">
        <f>EoT_1+EoT_2+EoT_3+EoT_4</f>
        <v>-16.455923761677631</v>
      </c>
      <c r="R314" s="8">
        <f>4*(Zone*15-Longitude)</f>
        <v>4</v>
      </c>
      <c r="S314" s="8">
        <f>EoT+Longitude_Correction</f>
        <v>-12.455923761677631</v>
      </c>
    </row>
    <row r="315" spans="1:19" x14ac:dyDescent="0.2">
      <c r="A315" s="5">
        <f t="shared" si="19"/>
        <v>45967</v>
      </c>
      <c r="B315" s="2">
        <f t="shared" si="16"/>
        <v>2025</v>
      </c>
      <c r="C315" s="2">
        <f t="shared" si="17"/>
        <v>11</v>
      </c>
      <c r="D315" s="2">
        <f t="shared" si="18"/>
        <v>6</v>
      </c>
      <c r="E315" s="2">
        <v>2025</v>
      </c>
      <c r="F315" s="2">
        <f>IF(Month&lt;= 2, Month + 12,Month)</f>
        <v>11</v>
      </c>
      <c r="G315" s="2">
        <f>12-Zone</f>
        <v>10</v>
      </c>
      <c r="H315" s="2">
        <f>INT(Year_Corrected / 100)</f>
        <v>20</v>
      </c>
      <c r="I315" s="2">
        <f>2 - aaa + INT(aaa/4)</f>
        <v>-13</v>
      </c>
      <c r="J315" s="8">
        <f xml:space="preserve"> bbb + INT(365.25 * Year_Corrected)  + INT(30.6001 * (Month_Corrected + 1))  + Day   + UTC/24 - 730550.5</f>
        <v>9440.9166666666279</v>
      </c>
      <c r="K315" s="8">
        <f>MOD((4 * Days_since_Epoch),1461)</f>
        <v>1238.6666666665114</v>
      </c>
      <c r="L315" s="8">
        <f>0.004301 * Days_since_Leap_Cycle_Start</f>
        <v>5.3275053333326658</v>
      </c>
      <c r="M315" s="8">
        <f>7.3529*SIN(Phase_with_Leap_Cycle+6.2085)</f>
        <v>-6.305016056019551</v>
      </c>
      <c r="N315" s="8">
        <f>9.9269*SIN(2*Phase_with_Leap_Cycle+0.3704)</f>
        <v>-9.9224818173421792</v>
      </c>
      <c r="O315" s="8">
        <f>0.3337*SIN(3*Phase_with_Leap_Cycle+0.3042)</f>
        <v>-0.182527298657436</v>
      </c>
      <c r="P315" s="8">
        <f>0.2317*SIN(4*Phase_with_Leap_Cycle+0.7158)</f>
        <v>-8.0320684906715362E-3</v>
      </c>
      <c r="Q315" s="8">
        <f>EoT_1+EoT_2+EoT_3+EoT_4</f>
        <v>-16.418057240509839</v>
      </c>
      <c r="R315" s="8">
        <f>4*(Zone*15-Longitude)</f>
        <v>4</v>
      </c>
      <c r="S315" s="8">
        <f>EoT+Longitude_Correction</f>
        <v>-12.418057240509839</v>
      </c>
    </row>
    <row r="316" spans="1:19" x14ac:dyDescent="0.2">
      <c r="A316" s="5">
        <f t="shared" si="19"/>
        <v>45968</v>
      </c>
      <c r="B316" s="2">
        <f t="shared" si="16"/>
        <v>2025</v>
      </c>
      <c r="C316" s="2">
        <f t="shared" si="17"/>
        <v>11</v>
      </c>
      <c r="D316" s="2">
        <f t="shared" si="18"/>
        <v>7</v>
      </c>
      <c r="E316" s="2">
        <v>2025</v>
      </c>
      <c r="F316" s="2">
        <f>IF(Month&lt;= 2, Month + 12,Month)</f>
        <v>11</v>
      </c>
      <c r="G316" s="2">
        <f>12-Zone</f>
        <v>10</v>
      </c>
      <c r="H316" s="2">
        <f>INT(Year_Corrected / 100)</f>
        <v>20</v>
      </c>
      <c r="I316" s="2">
        <f>2 - aaa + INT(aaa/4)</f>
        <v>-13</v>
      </c>
      <c r="J316" s="8">
        <f xml:space="preserve"> bbb + INT(365.25 * Year_Corrected)  + INT(30.6001 * (Month_Corrected + 1))  + Day   + UTC/24 - 730550.5</f>
        <v>9441.9166666666279</v>
      </c>
      <c r="K316" s="8">
        <f>MOD((4 * Days_since_Epoch),1461)</f>
        <v>1242.6666666665114</v>
      </c>
      <c r="L316" s="8">
        <f>0.004301 * Days_since_Leap_Cycle_Start</f>
        <v>5.3447093333326663</v>
      </c>
      <c r="M316" s="8">
        <f>7.3529*SIN(Phase_with_Leap_Cycle+6.2085)</f>
        <v>-6.2390016168182418</v>
      </c>
      <c r="N316" s="8">
        <f>9.9269*SIN(2*Phase_with_Leap_Cycle+0.3704)</f>
        <v>-9.906421198091337</v>
      </c>
      <c r="O316" s="8">
        <f>0.3337*SIN(3*Phase_with_Leap_Cycle+0.3042)</f>
        <v>-0.1966959385510724</v>
      </c>
      <c r="P316" s="8">
        <f>0.2317*SIN(4*Phase_with_Leap_Cycle+0.7158)</f>
        <v>-2.3935567150486749E-2</v>
      </c>
      <c r="Q316" s="8">
        <f>EoT_1+EoT_2+EoT_3+EoT_4</f>
        <v>-16.366054320611141</v>
      </c>
      <c r="R316" s="8">
        <f>4*(Zone*15-Longitude)</f>
        <v>4</v>
      </c>
      <c r="S316" s="8">
        <f>EoT+Longitude_Correction</f>
        <v>-12.366054320611141</v>
      </c>
    </row>
    <row r="317" spans="1:19" x14ac:dyDescent="0.2">
      <c r="A317" s="5">
        <f t="shared" si="19"/>
        <v>45969</v>
      </c>
      <c r="B317" s="2">
        <f t="shared" si="16"/>
        <v>2025</v>
      </c>
      <c r="C317" s="2">
        <f t="shared" si="17"/>
        <v>11</v>
      </c>
      <c r="D317" s="2">
        <f t="shared" si="18"/>
        <v>8</v>
      </c>
      <c r="E317" s="2">
        <v>2025</v>
      </c>
      <c r="F317" s="2">
        <f>IF(Month&lt;= 2, Month + 12,Month)</f>
        <v>11</v>
      </c>
      <c r="G317" s="2">
        <f>12-Zone</f>
        <v>10</v>
      </c>
      <c r="H317" s="2">
        <f>INT(Year_Corrected / 100)</f>
        <v>20</v>
      </c>
      <c r="I317" s="2">
        <f>2 - aaa + INT(aaa/4)</f>
        <v>-13</v>
      </c>
      <c r="J317" s="8">
        <f xml:space="preserve"> bbb + INT(365.25 * Year_Corrected)  + INT(30.6001 * (Month_Corrected + 1))  + Day   + UTC/24 - 730550.5</f>
        <v>9442.9166666666279</v>
      </c>
      <c r="K317" s="8">
        <f>MOD((4 * Days_since_Epoch),1461)</f>
        <v>1246.6666666665114</v>
      </c>
      <c r="L317" s="8">
        <f>0.004301 * Days_since_Leap_Cycle_Start</f>
        <v>5.3619133333326658</v>
      </c>
      <c r="M317" s="8">
        <f>7.3529*SIN(Phase_with_Leap_Cycle+6.2085)</f>
        <v>-6.1711406183378648</v>
      </c>
      <c r="N317" s="8">
        <f>9.9269*SIN(2*Phase_with_Leap_Cycle+0.3704)</f>
        <v>-9.8786334201839292</v>
      </c>
      <c r="O317" s="8">
        <f>0.3337*SIN(3*Phase_with_Leap_Cycle+0.3042)</f>
        <v>-0.21034073638961623</v>
      </c>
      <c r="P317" s="8">
        <f>0.2317*SIN(4*Phase_with_Leap_Cycle+0.7158)</f>
        <v>-3.9725760261787292E-2</v>
      </c>
      <c r="Q317" s="8">
        <f>EoT_1+EoT_2+EoT_3+EoT_4</f>
        <v>-16.299840535173196</v>
      </c>
      <c r="R317" s="8">
        <f>4*(Zone*15-Longitude)</f>
        <v>4</v>
      </c>
      <c r="S317" s="8">
        <f>EoT+Longitude_Correction</f>
        <v>-12.299840535173196</v>
      </c>
    </row>
    <row r="318" spans="1:19" x14ac:dyDescent="0.2">
      <c r="A318" s="5">
        <f t="shared" si="19"/>
        <v>45970</v>
      </c>
      <c r="B318" s="2">
        <f t="shared" si="16"/>
        <v>2025</v>
      </c>
      <c r="C318" s="2">
        <f t="shared" si="17"/>
        <v>11</v>
      </c>
      <c r="D318" s="2">
        <f t="shared" si="18"/>
        <v>9</v>
      </c>
      <c r="E318" s="2">
        <v>2025</v>
      </c>
      <c r="F318" s="2">
        <f>IF(Month&lt;= 2, Month + 12,Month)</f>
        <v>11</v>
      </c>
      <c r="G318" s="2">
        <f>12-Zone</f>
        <v>10</v>
      </c>
      <c r="H318" s="2">
        <f>INT(Year_Corrected / 100)</f>
        <v>20</v>
      </c>
      <c r="I318" s="2">
        <f>2 - aaa + INT(aaa/4)</f>
        <v>-13</v>
      </c>
      <c r="J318" s="8">
        <f xml:space="preserve"> bbb + INT(365.25 * Year_Corrected)  + INT(30.6001 * (Month_Corrected + 1))  + Day   + UTC/24 - 730550.5</f>
        <v>9443.9166666666279</v>
      </c>
      <c r="K318" s="8">
        <f>MOD((4 * Days_since_Epoch),1461)</f>
        <v>1250.6666666665114</v>
      </c>
      <c r="L318" s="8">
        <f>0.004301 * Days_since_Leap_Cycle_Start</f>
        <v>5.3791173333326663</v>
      </c>
      <c r="M318" s="8">
        <f>7.3529*SIN(Phase_with_Leap_Cycle+6.2085)</f>
        <v>-6.1014531454195682</v>
      </c>
      <c r="N318" s="8">
        <f>9.9269*SIN(2*Phase_with_Leap_Cycle+0.3704)</f>
        <v>-9.8391513786154032</v>
      </c>
      <c r="O318" s="8">
        <f>0.3337*SIN(3*Phase_with_Leap_Cycle+0.3042)</f>
        <v>-0.22342535324815976</v>
      </c>
      <c r="P318" s="8">
        <f>0.2317*SIN(4*Phase_with_Leap_Cycle+0.7158)</f>
        <v>-5.5327900630143728E-2</v>
      </c>
      <c r="Q318" s="8">
        <f>EoT_1+EoT_2+EoT_3+EoT_4</f>
        <v>-16.219357777913274</v>
      </c>
      <c r="R318" s="8">
        <f>4*(Zone*15-Longitude)</f>
        <v>4</v>
      </c>
      <c r="S318" s="8">
        <f>EoT+Longitude_Correction</f>
        <v>-12.219357777913274</v>
      </c>
    </row>
    <row r="319" spans="1:19" x14ac:dyDescent="0.2">
      <c r="A319" s="5">
        <f t="shared" si="19"/>
        <v>45971</v>
      </c>
      <c r="B319" s="2">
        <f t="shared" si="16"/>
        <v>2025</v>
      </c>
      <c r="C319" s="2">
        <f t="shared" si="17"/>
        <v>11</v>
      </c>
      <c r="D319" s="2">
        <f t="shared" si="18"/>
        <v>10</v>
      </c>
      <c r="E319" s="2">
        <v>2025</v>
      </c>
      <c r="F319" s="2">
        <f>IF(Month&lt;= 2, Month + 12,Month)</f>
        <v>11</v>
      </c>
      <c r="G319" s="2">
        <f>12-Zone</f>
        <v>10</v>
      </c>
      <c r="H319" s="2">
        <f>INT(Year_Corrected / 100)</f>
        <v>20</v>
      </c>
      <c r="I319" s="2">
        <f>2 - aaa + INT(aaa/4)</f>
        <v>-13</v>
      </c>
      <c r="J319" s="8">
        <f xml:space="preserve"> bbb + INT(365.25 * Year_Corrected)  + INT(30.6001 * (Month_Corrected + 1))  + Day   + UTC/24 - 730550.5</f>
        <v>9444.9166666666279</v>
      </c>
      <c r="K319" s="8">
        <f>MOD((4 * Days_since_Epoch),1461)</f>
        <v>1254.6666666665114</v>
      </c>
      <c r="L319" s="8">
        <f>0.004301 * Days_since_Leap_Cycle_Start</f>
        <v>5.3963213333326658</v>
      </c>
      <c r="M319" s="8">
        <f>7.3529*SIN(Phase_with_Leap_Cycle+6.2085)</f>
        <v>-6.0299598234867204</v>
      </c>
      <c r="N319" s="8">
        <f>9.9269*SIN(2*Phase_with_Leap_Cycle+0.3704)</f>
        <v>-9.7880218119764528</v>
      </c>
      <c r="O319" s="8">
        <f>0.3337*SIN(3*Phase_with_Leap_Cycle+0.3042)</f>
        <v>-0.23591494207985425</v>
      </c>
      <c r="P319" s="8">
        <f>0.2317*SIN(4*Phase_with_Leap_Cycle+0.7158)</f>
        <v>-7.0668131260175474E-2</v>
      </c>
      <c r="Q319" s="8">
        <f>EoT_1+EoT_2+EoT_3+EoT_4</f>
        <v>-16.124564708803202</v>
      </c>
      <c r="R319" s="8">
        <f>4*(Zone*15-Longitude)</f>
        <v>4</v>
      </c>
      <c r="S319" s="8">
        <f>EoT+Longitude_Correction</f>
        <v>-12.124564708803202</v>
      </c>
    </row>
    <row r="320" spans="1:19" x14ac:dyDescent="0.2">
      <c r="A320" s="5">
        <f t="shared" si="19"/>
        <v>45972</v>
      </c>
      <c r="B320" s="2">
        <f t="shared" si="16"/>
        <v>2025</v>
      </c>
      <c r="C320" s="2">
        <f t="shared" si="17"/>
        <v>11</v>
      </c>
      <c r="D320" s="2">
        <f t="shared" si="18"/>
        <v>11</v>
      </c>
      <c r="E320" s="2">
        <v>2025</v>
      </c>
      <c r="F320" s="2">
        <f>IF(Month&lt;= 2, Month + 12,Month)</f>
        <v>11</v>
      </c>
      <c r="G320" s="2">
        <f>12-Zone</f>
        <v>10</v>
      </c>
      <c r="H320" s="2">
        <f>INT(Year_Corrected / 100)</f>
        <v>20</v>
      </c>
      <c r="I320" s="2">
        <f>2 - aaa + INT(aaa/4)</f>
        <v>-13</v>
      </c>
      <c r="J320" s="8">
        <f xml:space="preserve"> bbb + INT(365.25 * Year_Corrected)  + INT(30.6001 * (Month_Corrected + 1))  + Day   + UTC/24 - 730550.5</f>
        <v>9445.9166666666279</v>
      </c>
      <c r="K320" s="8">
        <f>MOD((4 * Days_since_Epoch),1461)</f>
        <v>1258.6666666665114</v>
      </c>
      <c r="L320" s="8">
        <f>0.004301 * Days_since_Leap_Cycle_Start</f>
        <v>5.4135253333326663</v>
      </c>
      <c r="M320" s="8">
        <f>7.3529*SIN(Phase_with_Leap_Cycle+6.2085)</f>
        <v>-5.9566818124403964</v>
      </c>
      <c r="N320" s="8">
        <f>9.9269*SIN(2*Phase_with_Leap_Cycle+0.3704)</f>
        <v>-9.7253052471241492</v>
      </c>
      <c r="O320" s="8">
        <f>0.3337*SIN(3*Phase_with_Leap_Cycle+0.3042)</f>
        <v>-0.24777624052082636</v>
      </c>
      <c r="P320" s="8">
        <f>0.2317*SIN(4*Phase_with_Leap_Cycle+0.7158)</f>
        <v>-8.5673834977829419E-2</v>
      </c>
      <c r="Q320" s="8">
        <f>EoT_1+EoT_2+EoT_3+EoT_4</f>
        <v>-16.015437135063202</v>
      </c>
      <c r="R320" s="8">
        <f>4*(Zone*15-Longitude)</f>
        <v>4</v>
      </c>
      <c r="S320" s="8">
        <f>EoT+Longitude_Correction</f>
        <v>-12.015437135063202</v>
      </c>
    </row>
    <row r="321" spans="1:19" x14ac:dyDescent="0.2">
      <c r="A321" s="5">
        <f t="shared" si="19"/>
        <v>45973</v>
      </c>
      <c r="B321" s="2">
        <f t="shared" si="16"/>
        <v>2025</v>
      </c>
      <c r="C321" s="2">
        <f t="shared" si="17"/>
        <v>11</v>
      </c>
      <c r="D321" s="2">
        <f t="shared" si="18"/>
        <v>12</v>
      </c>
      <c r="E321" s="2">
        <v>2025</v>
      </c>
      <c r="F321" s="2">
        <f>IF(Month&lt;= 2, Month + 12,Month)</f>
        <v>11</v>
      </c>
      <c r="G321" s="2">
        <f>12-Zone</f>
        <v>10</v>
      </c>
      <c r="H321" s="2">
        <f>INT(Year_Corrected / 100)</f>
        <v>20</v>
      </c>
      <c r="I321" s="2">
        <f>2 - aaa + INT(aaa/4)</f>
        <v>-13</v>
      </c>
      <c r="J321" s="8">
        <f xml:space="preserve"> bbb + INT(365.25 * Year_Corrected)  + INT(30.6001 * (Month_Corrected + 1))  + Day   + UTC/24 - 730550.5</f>
        <v>9446.9166666666279</v>
      </c>
      <c r="K321" s="8">
        <f>MOD((4 * Days_since_Epoch),1461)</f>
        <v>1262.6666666665114</v>
      </c>
      <c r="L321" s="8">
        <f>0.004301 * Days_since_Leap_Cycle_Start</f>
        <v>5.4307293333326658</v>
      </c>
      <c r="M321" s="8">
        <f>7.3529*SIN(Phase_with_Leap_Cycle+6.2085)</f>
        <v>-5.8816408003966671</v>
      </c>
      <c r="N321" s="8">
        <f>9.9269*SIN(2*Phase_with_Leap_Cycle+0.3704)</f>
        <v>-9.651075927530659</v>
      </c>
      <c r="O321" s="8">
        <f>0.3337*SIN(3*Phase_with_Leap_Cycle+0.3042)</f>
        <v>-0.25897765947474061</v>
      </c>
      <c r="P321" s="8">
        <f>0.2317*SIN(4*Phase_with_Leap_Cycle+0.7158)</f>
        <v>-0.10027397818361269</v>
      </c>
      <c r="Q321" s="8">
        <f>EoT_1+EoT_2+EoT_3+EoT_4</f>
        <v>-15.891968365585679</v>
      </c>
      <c r="R321" s="8">
        <f>4*(Zone*15-Longitude)</f>
        <v>4</v>
      </c>
      <c r="S321" s="8">
        <f>EoT+Longitude_Correction</f>
        <v>-11.891968365585679</v>
      </c>
    </row>
    <row r="322" spans="1:19" x14ac:dyDescent="0.2">
      <c r="A322" s="5">
        <f t="shared" si="19"/>
        <v>45974</v>
      </c>
      <c r="B322" s="2">
        <f t="shared" si="16"/>
        <v>2025</v>
      </c>
      <c r="C322" s="2">
        <f t="shared" si="17"/>
        <v>11</v>
      </c>
      <c r="D322" s="2">
        <f t="shared" si="18"/>
        <v>13</v>
      </c>
      <c r="E322" s="2">
        <v>2025</v>
      </c>
      <c r="F322" s="2">
        <f>IF(Month&lt;= 2, Month + 12,Month)</f>
        <v>11</v>
      </c>
      <c r="G322" s="2">
        <f>12-Zone</f>
        <v>10</v>
      </c>
      <c r="H322" s="2">
        <f>INT(Year_Corrected / 100)</f>
        <v>20</v>
      </c>
      <c r="I322" s="2">
        <f>2 - aaa + INT(aaa/4)</f>
        <v>-13</v>
      </c>
      <c r="J322" s="8">
        <f xml:space="preserve"> bbb + INT(365.25 * Year_Corrected)  + INT(30.6001 * (Month_Corrected + 1))  + Day   + UTC/24 - 730550.5</f>
        <v>9447.9166666666279</v>
      </c>
      <c r="K322" s="8">
        <f>MOD((4 * Days_since_Epoch),1461)</f>
        <v>1266.6666666665114</v>
      </c>
      <c r="L322" s="8">
        <f>0.004301 * Days_since_Leap_Cycle_Start</f>
        <v>5.4479333333326663</v>
      </c>
      <c r="M322" s="8">
        <f>7.3529*SIN(Phase_with_Leap_Cycle+6.2085)</f>
        <v>-5.8048589972675622</v>
      </c>
      <c r="N322" s="8">
        <f>9.9269*SIN(2*Phase_with_Leap_Cycle+0.3704)</f>
        <v>-9.5654217253942608</v>
      </c>
      <c r="O322" s="8">
        <f>0.3337*SIN(3*Phase_with_Leap_Cycle+0.3042)</f>
        <v>-0.26948936724111638</v>
      </c>
      <c r="P322" s="8">
        <f>0.2317*SIN(4*Phase_with_Leap_Cycle+0.7158)</f>
        <v>-0.11439944710955503</v>
      </c>
      <c r="Q322" s="8">
        <f>EoT_1+EoT_2+EoT_3+EoT_4</f>
        <v>-15.754169537012494</v>
      </c>
      <c r="R322" s="8">
        <f>4*(Zone*15-Longitude)</f>
        <v>4</v>
      </c>
      <c r="S322" s="8">
        <f>EoT+Longitude_Correction</f>
        <v>-11.754169537012494</v>
      </c>
    </row>
    <row r="323" spans="1:19" x14ac:dyDescent="0.2">
      <c r="A323" s="5">
        <f t="shared" si="19"/>
        <v>45975</v>
      </c>
      <c r="B323" s="2">
        <f t="shared" si="16"/>
        <v>2025</v>
      </c>
      <c r="C323" s="2">
        <f t="shared" si="17"/>
        <v>11</v>
      </c>
      <c r="D323" s="2">
        <f t="shared" si="18"/>
        <v>14</v>
      </c>
      <c r="E323" s="2">
        <v>2025</v>
      </c>
      <c r="F323" s="2">
        <f>IF(Month&lt;= 2, Month + 12,Month)</f>
        <v>11</v>
      </c>
      <c r="G323" s="2">
        <f>12-Zone</f>
        <v>10</v>
      </c>
      <c r="H323" s="2">
        <f>INT(Year_Corrected / 100)</f>
        <v>20</v>
      </c>
      <c r="I323" s="2">
        <f>2 - aaa + INT(aaa/4)</f>
        <v>-13</v>
      </c>
      <c r="J323" s="8">
        <f xml:space="preserve"> bbb + INT(365.25 * Year_Corrected)  + INT(30.6001 * (Month_Corrected + 1))  + Day   + UTC/24 - 730550.5</f>
        <v>9448.9166666666279</v>
      </c>
      <c r="K323" s="8">
        <f>MOD((4 * Days_since_Epoch),1461)</f>
        <v>1270.6666666665114</v>
      </c>
      <c r="L323" s="8">
        <f>0.004301 * Days_since_Leap_Cycle_Start</f>
        <v>5.4651373333326658</v>
      </c>
      <c r="M323" s="8">
        <f>7.3529*SIN(Phase_with_Leap_Cycle+6.2085)</f>
        <v>-5.7263591281876209</v>
      </c>
      <c r="N323" s="8">
        <f>9.9269*SIN(2*Phase_with_Leap_Cycle+0.3704)</f>
        <v>-9.4684440376168304</v>
      </c>
      <c r="O323" s="8">
        <f>0.3337*SIN(3*Phase_with_Leap_Cycle+0.3042)</f>
        <v>-0.27928336896332667</v>
      </c>
      <c r="P323" s="8">
        <f>0.2317*SIN(4*Phase_with_Leap_Cycle+0.7158)</f>
        <v>-0.12798337498811163</v>
      </c>
      <c r="Q323" s="8">
        <f>EoT_1+EoT_2+EoT_3+EoT_4</f>
        <v>-15.60206990975589</v>
      </c>
      <c r="R323" s="8">
        <f>4*(Zone*15-Longitude)</f>
        <v>4</v>
      </c>
      <c r="S323" s="8">
        <f>EoT+Longitude_Correction</f>
        <v>-11.60206990975589</v>
      </c>
    </row>
    <row r="324" spans="1:19" x14ac:dyDescent="0.2">
      <c r="A324" s="5">
        <f t="shared" si="19"/>
        <v>45976</v>
      </c>
      <c r="B324" s="2">
        <f t="shared" si="16"/>
        <v>2025</v>
      </c>
      <c r="C324" s="2">
        <f t="shared" si="17"/>
        <v>11</v>
      </c>
      <c r="D324" s="2">
        <f t="shared" si="18"/>
        <v>15</v>
      </c>
      <c r="E324" s="2">
        <v>2025</v>
      </c>
      <c r="F324" s="2">
        <f>IF(Month&lt;= 2, Month + 12,Month)</f>
        <v>11</v>
      </c>
      <c r="G324" s="2">
        <f>12-Zone</f>
        <v>10</v>
      </c>
      <c r="H324" s="2">
        <f>INT(Year_Corrected / 100)</f>
        <v>20</v>
      </c>
      <c r="I324" s="2">
        <f>2 - aaa + INT(aaa/4)</f>
        <v>-13</v>
      </c>
      <c r="J324" s="8">
        <f xml:space="preserve"> bbb + INT(365.25 * Year_Corrected)  + INT(30.6001 * (Month_Corrected + 1))  + Day   + UTC/24 - 730550.5</f>
        <v>9449.9166666666279</v>
      </c>
      <c r="K324" s="8">
        <f>MOD((4 * Days_since_Epoch),1461)</f>
        <v>1274.6666666665114</v>
      </c>
      <c r="L324" s="8">
        <f>0.004301 * Days_since_Leap_Cycle_Start</f>
        <v>5.4823413333326663</v>
      </c>
      <c r="M324" s="8">
        <f>7.3529*SIN(Phase_with_Leap_Cycle+6.2085)</f>
        <v>-5.6461644267878714</v>
      </c>
      <c r="N324" s="8">
        <f>9.9269*SIN(2*Phase_with_Leap_Cycle+0.3704)</f>
        <v>-9.3602576657707868</v>
      </c>
      <c r="O324" s="8">
        <f>0.3337*SIN(3*Phase_with_Leap_Cycle+0.3042)</f>
        <v>-0.28833358118470531</v>
      </c>
      <c r="P324" s="8">
        <f>0.2317*SIN(4*Phase_with_Leap_Cycle+0.7158)</f>
        <v>-0.14096145858428741</v>
      </c>
      <c r="Q324" s="8">
        <f>EoT_1+EoT_2+EoT_3+EoT_4</f>
        <v>-15.435717132327651</v>
      </c>
      <c r="R324" s="8">
        <f>4*(Zone*15-Longitude)</f>
        <v>4</v>
      </c>
      <c r="S324" s="8">
        <f>EoT+Longitude_Correction</f>
        <v>-11.435717132327651</v>
      </c>
    </row>
    <row r="325" spans="1:19" x14ac:dyDescent="0.2">
      <c r="A325" s="5">
        <f t="shared" si="19"/>
        <v>45977</v>
      </c>
      <c r="B325" s="2">
        <f t="shared" si="16"/>
        <v>2025</v>
      </c>
      <c r="C325" s="2">
        <f t="shared" si="17"/>
        <v>11</v>
      </c>
      <c r="D325" s="2">
        <f t="shared" si="18"/>
        <v>16</v>
      </c>
      <c r="E325" s="2">
        <v>2025</v>
      </c>
      <c r="F325" s="2">
        <f>IF(Month&lt;= 2, Month + 12,Month)</f>
        <v>11</v>
      </c>
      <c r="G325" s="2">
        <f>12-Zone</f>
        <v>10</v>
      </c>
      <c r="H325" s="2">
        <f>INT(Year_Corrected / 100)</f>
        <v>20</v>
      </c>
      <c r="I325" s="2">
        <f>2 - aaa + INT(aaa/4)</f>
        <v>-13</v>
      </c>
      <c r="J325" s="8">
        <f xml:space="preserve"> bbb + INT(365.25 * Year_Corrected)  + INT(30.6001 * (Month_Corrected + 1))  + Day   + UTC/24 - 730550.5</f>
        <v>9450.9166666666279</v>
      </c>
      <c r="K325" s="8">
        <f>MOD((4 * Days_since_Epoch),1461)</f>
        <v>1278.6666666665114</v>
      </c>
      <c r="L325" s="8">
        <f>0.004301 * Days_since_Leap_Cycle_Start</f>
        <v>5.4995453333326658</v>
      </c>
      <c r="M325" s="8">
        <f>7.3529*SIN(Phase_with_Leap_Cycle+6.2085)</f>
        <v>-5.5642986283194329</v>
      </c>
      <c r="N325" s="8">
        <f>9.9269*SIN(2*Phase_with_Leap_Cycle+0.3704)</f>
        <v>-9.2409906801977701</v>
      </c>
      <c r="O325" s="8">
        <f>0.3337*SIN(3*Phase_with_Leap_Cycle+0.3042)</f>
        <v>-0.29661590131419607</v>
      </c>
      <c r="P325" s="8">
        <f>0.2317*SIN(4*Phase_with_Leap_Cycle+0.7158)</f>
        <v>-0.15327226259256777</v>
      </c>
      <c r="Q325" s="8">
        <f>EoT_1+EoT_2+EoT_3+EoT_4</f>
        <v>-15.255177472423966</v>
      </c>
      <c r="R325" s="8">
        <f>4*(Zone*15-Longitude)</f>
        <v>4</v>
      </c>
      <c r="S325" s="8">
        <f>EoT+Longitude_Correction</f>
        <v>-11.255177472423966</v>
      </c>
    </row>
    <row r="326" spans="1:19" x14ac:dyDescent="0.2">
      <c r="A326" s="5">
        <f t="shared" si="19"/>
        <v>45978</v>
      </c>
      <c r="B326" s="2">
        <f t="shared" si="16"/>
        <v>2025</v>
      </c>
      <c r="C326" s="2">
        <f t="shared" si="17"/>
        <v>11</v>
      </c>
      <c r="D326" s="2">
        <f t="shared" si="18"/>
        <v>17</v>
      </c>
      <c r="E326" s="2">
        <v>2025</v>
      </c>
      <c r="F326" s="2">
        <f>IF(Month&lt;= 2, Month + 12,Month)</f>
        <v>11</v>
      </c>
      <c r="G326" s="2">
        <f>12-Zone</f>
        <v>10</v>
      </c>
      <c r="H326" s="2">
        <f>INT(Year_Corrected / 100)</f>
        <v>20</v>
      </c>
      <c r="I326" s="2">
        <f>2 - aaa + INT(aaa/4)</f>
        <v>-13</v>
      </c>
      <c r="J326" s="8">
        <f xml:space="preserve"> bbb + INT(365.25 * Year_Corrected)  + INT(30.6001 * (Month_Corrected + 1))  + Day   + UTC/24 - 730550.5</f>
        <v>9451.9166666666279</v>
      </c>
      <c r="K326" s="8">
        <f>MOD((4 * Days_since_Epoch),1461)</f>
        <v>1282.6666666665114</v>
      </c>
      <c r="L326" s="8">
        <f>0.004301 * Days_since_Leap_Cycle_Start</f>
        <v>5.5167493333326663</v>
      </c>
      <c r="M326" s="8">
        <f>7.3529*SIN(Phase_with_Leap_Cycle+6.2085)</f>
        <v>-5.4807859626285262</v>
      </c>
      <c r="N326" s="8">
        <f>9.9269*SIN(2*Phase_with_Leap_Cycle+0.3704)</f>
        <v>-9.1107842683997209</v>
      </c>
      <c r="O326" s="8">
        <f>0.3337*SIN(3*Phase_with_Leap_Cycle+0.3042)</f>
        <v>-0.30410827181655298</v>
      </c>
      <c r="P326" s="8">
        <f>0.2317*SIN(4*Phase_with_Leap_Cycle+0.7158)</f>
        <v>-0.16485751045773239</v>
      </c>
      <c r="Q326" s="8">
        <f>EoT_1+EoT_2+EoT_3+EoT_4</f>
        <v>-15.060536013302531</v>
      </c>
      <c r="R326" s="8">
        <f>4*(Zone*15-Longitude)</f>
        <v>4</v>
      </c>
      <c r="S326" s="8">
        <f>EoT+Longitude_Correction</f>
        <v>-11.060536013302531</v>
      </c>
    </row>
    <row r="327" spans="1:19" x14ac:dyDescent="0.2">
      <c r="A327" s="5">
        <f t="shared" si="19"/>
        <v>45979</v>
      </c>
      <c r="B327" s="2">
        <f t="shared" ref="B327:B372" si="20">YEAR(A327)</f>
        <v>2025</v>
      </c>
      <c r="C327" s="2">
        <f t="shared" ref="C327:C372" si="21">MONTH(A327)</f>
        <v>11</v>
      </c>
      <c r="D327" s="2">
        <f t="shared" ref="D327:D372" si="22">DAY(A327)</f>
        <v>18</v>
      </c>
      <c r="E327" s="2">
        <v>2025</v>
      </c>
      <c r="F327" s="2">
        <f>IF(Month&lt;= 2, Month + 12,Month)</f>
        <v>11</v>
      </c>
      <c r="G327" s="2">
        <f>12-Zone</f>
        <v>10</v>
      </c>
      <c r="H327" s="2">
        <f>INT(Year_Corrected / 100)</f>
        <v>20</v>
      </c>
      <c r="I327" s="2">
        <f>2 - aaa + INT(aaa/4)</f>
        <v>-13</v>
      </c>
      <c r="J327" s="8">
        <f xml:space="preserve"> bbb + INT(365.25 * Year_Corrected)  + INT(30.6001 * (Month_Corrected + 1))  + Day   + UTC/24 - 730550.5</f>
        <v>9452.9166666666279</v>
      </c>
      <c r="K327" s="8">
        <f>MOD((4 * Days_since_Epoch),1461)</f>
        <v>1286.6666666665114</v>
      </c>
      <c r="L327" s="8">
        <f>0.004301 * Days_since_Leap_Cycle_Start</f>
        <v>5.5339533333326658</v>
      </c>
      <c r="M327" s="8">
        <f>7.3529*SIN(Phase_with_Leap_Cycle+6.2085)</f>
        <v>-5.395651146985192</v>
      </c>
      <c r="N327" s="8">
        <f>9.9269*SIN(2*Phase_with_Leap_Cycle+0.3704)</f>
        <v>-8.9697925679020791</v>
      </c>
      <c r="O327" s="8">
        <f>0.3337*SIN(3*Phase_with_Leap_Cycle+0.3042)</f>
        <v>-0.31079073895612402</v>
      </c>
      <c r="P327" s="8">
        <f>0.2317*SIN(4*Phase_with_Leap_Cycle+0.7158)</f>
        <v>-0.17566236024285095</v>
      </c>
      <c r="Q327" s="8">
        <f>EoT_1+EoT_2+EoT_3+EoT_4</f>
        <v>-14.851896814086246</v>
      </c>
      <c r="R327" s="8">
        <f>4*(Zone*15-Longitude)</f>
        <v>4</v>
      </c>
      <c r="S327" s="8">
        <f>EoT+Longitude_Correction</f>
        <v>-10.851896814086246</v>
      </c>
    </row>
    <row r="328" spans="1:19" x14ac:dyDescent="0.2">
      <c r="A328" s="5">
        <f t="shared" ref="A328:A372" si="23">A327+1</f>
        <v>45980</v>
      </c>
      <c r="B328" s="2">
        <f t="shared" si="20"/>
        <v>2025</v>
      </c>
      <c r="C328" s="2">
        <f t="shared" si="21"/>
        <v>11</v>
      </c>
      <c r="D328" s="2">
        <f t="shared" si="22"/>
        <v>19</v>
      </c>
      <c r="E328" s="2">
        <v>2025</v>
      </c>
      <c r="F328" s="2">
        <f>IF(Month&lt;= 2, Month + 12,Month)</f>
        <v>11</v>
      </c>
      <c r="G328" s="2">
        <f>12-Zone</f>
        <v>10</v>
      </c>
      <c r="H328" s="2">
        <f>INT(Year_Corrected / 100)</f>
        <v>20</v>
      </c>
      <c r="I328" s="2">
        <f>2 - aaa + INT(aaa/4)</f>
        <v>-13</v>
      </c>
      <c r="J328" s="8">
        <f xml:space="preserve"> bbb + INT(365.25 * Year_Corrected)  + INT(30.6001 * (Month_Corrected + 1))  + Day   + UTC/24 - 730550.5</f>
        <v>9453.9166666666279</v>
      </c>
      <c r="K328" s="8">
        <f>MOD((4 * Days_since_Epoch),1461)</f>
        <v>1290.6666666665114</v>
      </c>
      <c r="L328" s="8">
        <f>0.004301 * Days_since_Leap_Cycle_Start</f>
        <v>5.5511573333326663</v>
      </c>
      <c r="M328" s="8">
        <f>7.3529*SIN(Phase_with_Leap_Cycle+6.2085)</f>
        <v>-5.3089193787677074</v>
      </c>
      <c r="N328" s="8">
        <f>9.9269*SIN(2*Phase_with_Leap_Cycle+0.3704)</f>
        <v>-8.8181824837866873</v>
      </c>
      <c r="O328" s="8">
        <f>0.3337*SIN(3*Phase_with_Leap_Cycle+0.3042)</f>
        <v>-0.31664550593778906</v>
      </c>
      <c r="P328" s="8">
        <f>0.2317*SIN(4*Phase_with_Leap_Cycle+0.7158)</f>
        <v>-0.18563566423858399</v>
      </c>
      <c r="Q328" s="8">
        <f>EoT_1+EoT_2+EoT_3+EoT_4</f>
        <v>-14.629383032730766</v>
      </c>
      <c r="R328" s="8">
        <f>4*(Zone*15-Longitude)</f>
        <v>4</v>
      </c>
      <c r="S328" s="8">
        <f>EoT+Longitude_Correction</f>
        <v>-10.629383032730766</v>
      </c>
    </row>
    <row r="329" spans="1:19" x14ac:dyDescent="0.2">
      <c r="A329" s="5">
        <f t="shared" si="23"/>
        <v>45981</v>
      </c>
      <c r="B329" s="2">
        <f t="shared" si="20"/>
        <v>2025</v>
      </c>
      <c r="C329" s="2">
        <f t="shared" si="21"/>
        <v>11</v>
      </c>
      <c r="D329" s="2">
        <f t="shared" si="22"/>
        <v>20</v>
      </c>
      <c r="E329" s="2">
        <v>2025</v>
      </c>
      <c r="F329" s="2">
        <f>IF(Month&lt;= 2, Month + 12,Month)</f>
        <v>11</v>
      </c>
      <c r="G329" s="2">
        <f>12-Zone</f>
        <v>10</v>
      </c>
      <c r="H329" s="2">
        <f>INT(Year_Corrected / 100)</f>
        <v>20</v>
      </c>
      <c r="I329" s="2">
        <f>2 - aaa + INT(aaa/4)</f>
        <v>-13</v>
      </c>
      <c r="J329" s="8">
        <f xml:space="preserve"> bbb + INT(365.25 * Year_Corrected)  + INT(30.6001 * (Month_Corrected + 1))  + Day   + UTC/24 - 730550.5</f>
        <v>9454.9166666666279</v>
      </c>
      <c r="K329" s="8">
        <f>MOD((4 * Days_since_Epoch),1461)</f>
        <v>1294.6666666665114</v>
      </c>
      <c r="L329" s="8">
        <f>0.004301 * Days_since_Leap_Cycle_Start</f>
        <v>5.5683613333326658</v>
      </c>
      <c r="M329" s="8">
        <f>7.3529*SIN(Phase_with_Leap_Cycle+6.2085)</f>
        <v>-5.2206163280049047</v>
      </c>
      <c r="N329" s="8">
        <f>9.9269*SIN(2*Phase_with_Leap_Cycle+0.3704)</f>
        <v>-8.6561334911106762</v>
      </c>
      <c r="O329" s="8">
        <f>0.3337*SIN(3*Phase_with_Leap_Cycle+0.3042)</f>
        <v>-0.32165698030351181</v>
      </c>
      <c r="P329" s="8">
        <f>0.2317*SIN(4*Phase_with_Leap_Cycle+0.7158)</f>
        <v>-0.19473021108483926</v>
      </c>
      <c r="Q329" s="8">
        <f>EoT_1+EoT_2+EoT_3+EoT_4</f>
        <v>-14.393137010503933</v>
      </c>
      <c r="R329" s="8">
        <f>4*(Zone*15-Longitude)</f>
        <v>4</v>
      </c>
      <c r="S329" s="8">
        <f>EoT+Longitude_Correction</f>
        <v>-10.393137010503933</v>
      </c>
    </row>
    <row r="330" spans="1:19" x14ac:dyDescent="0.2">
      <c r="A330" s="5">
        <f t="shared" si="23"/>
        <v>45982</v>
      </c>
      <c r="B330" s="2">
        <f t="shared" si="20"/>
        <v>2025</v>
      </c>
      <c r="C330" s="2">
        <f t="shared" si="21"/>
        <v>11</v>
      </c>
      <c r="D330" s="2">
        <f t="shared" si="22"/>
        <v>21</v>
      </c>
      <c r="E330" s="2">
        <v>2025</v>
      </c>
      <c r="F330" s="2">
        <f>IF(Month&lt;= 2, Month + 12,Month)</f>
        <v>11</v>
      </c>
      <c r="G330" s="2">
        <f>12-Zone</f>
        <v>10</v>
      </c>
      <c r="H330" s="2">
        <f>INT(Year_Corrected / 100)</f>
        <v>20</v>
      </c>
      <c r="I330" s="2">
        <f>2 - aaa + INT(aaa/4)</f>
        <v>-13</v>
      </c>
      <c r="J330" s="8">
        <f xml:space="preserve"> bbb + INT(365.25 * Year_Corrected)  + INT(30.6001 * (Month_Corrected + 1))  + Day   + UTC/24 - 730550.5</f>
        <v>9455.9166666666279</v>
      </c>
      <c r="K330" s="8">
        <f>MOD((4 * Days_since_Epoch),1461)</f>
        <v>1298.6666666665114</v>
      </c>
      <c r="L330" s="8">
        <f>0.004301 * Days_since_Leap_Cycle_Start</f>
        <v>5.5855653333326662</v>
      </c>
      <c r="M330" s="8">
        <f>7.3529*SIN(Phase_with_Leap_Cycle+6.2085)</f>
        <v>-5.1307681297785983</v>
      </c>
      <c r="N330" s="8">
        <f>9.9269*SIN(2*Phase_with_Leap_Cycle+0.3704)</f>
        <v>-8.4838374224449726</v>
      </c>
      <c r="O330" s="8">
        <f>0.3337*SIN(3*Phase_with_Leap_Cycle+0.3042)</f>
        <v>-0.32581181545828852</v>
      </c>
      <c r="P330" s="8">
        <f>0.2317*SIN(4*Phase_with_Leap_Cycle+0.7158)</f>
        <v>-0.20290294925865096</v>
      </c>
      <c r="Q330" s="8">
        <f>EoT_1+EoT_2+EoT_3+EoT_4</f>
        <v>-14.14332031694051</v>
      </c>
      <c r="R330" s="8">
        <f>4*(Zone*15-Longitude)</f>
        <v>4</v>
      </c>
      <c r="S330" s="8">
        <f>EoT+Longitude_Correction</f>
        <v>-10.14332031694051</v>
      </c>
    </row>
    <row r="331" spans="1:19" x14ac:dyDescent="0.2">
      <c r="A331" s="5">
        <f t="shared" si="23"/>
        <v>45983</v>
      </c>
      <c r="B331" s="2">
        <f t="shared" si="20"/>
        <v>2025</v>
      </c>
      <c r="C331" s="2">
        <f t="shared" si="21"/>
        <v>11</v>
      </c>
      <c r="D331" s="2">
        <f t="shared" si="22"/>
        <v>22</v>
      </c>
      <c r="E331" s="2">
        <v>2025</v>
      </c>
      <c r="F331" s="2">
        <f>IF(Month&lt;= 2, Month + 12,Month)</f>
        <v>11</v>
      </c>
      <c r="G331" s="2">
        <f>12-Zone</f>
        <v>10</v>
      </c>
      <c r="H331" s="2">
        <f>INT(Year_Corrected / 100)</f>
        <v>20</v>
      </c>
      <c r="I331" s="2">
        <f>2 - aaa + INT(aaa/4)</f>
        <v>-13</v>
      </c>
      <c r="J331" s="8">
        <f xml:space="preserve"> bbb + INT(365.25 * Year_Corrected)  + INT(30.6001 * (Month_Corrected + 1))  + Day   + UTC/24 - 730550.5</f>
        <v>9456.9166666666279</v>
      </c>
      <c r="K331" s="8">
        <f>MOD((4 * Days_since_Epoch),1461)</f>
        <v>1302.6666666665114</v>
      </c>
      <c r="L331" s="8">
        <f>0.004301 * Days_since_Leap_Cycle_Start</f>
        <v>5.6027693333326658</v>
      </c>
      <c r="M331" s="8">
        <f>7.3529*SIN(Phase_with_Leap_Cycle+6.2085)</f>
        <v>-5.0394013764884127</v>
      </c>
      <c r="N331" s="8">
        <f>9.9269*SIN(2*Phase_with_Leap_Cycle+0.3704)</f>
        <v>-8.3014982407841753</v>
      </c>
      <c r="O331" s="8">
        <f>0.3337*SIN(3*Phase_with_Leap_Cycle+0.3042)</f>
        <v>-0.32909894621489572</v>
      </c>
      <c r="P331" s="8">
        <f>0.2317*SIN(4*Phase_with_Leap_Cycle+0.7158)</f>
        <v>-0.21011519087032579</v>
      </c>
      <c r="Q331" s="8">
        <f>EoT_1+EoT_2+EoT_3+EoT_4</f>
        <v>-13.880113754357808</v>
      </c>
      <c r="R331" s="8">
        <f>4*(Zone*15-Longitude)</f>
        <v>4</v>
      </c>
      <c r="S331" s="8">
        <f>EoT+Longitude_Correction</f>
        <v>-9.8801137543578079</v>
      </c>
    </row>
    <row r="332" spans="1:19" x14ac:dyDescent="0.2">
      <c r="A332" s="5">
        <f t="shared" si="23"/>
        <v>45984</v>
      </c>
      <c r="B332" s="2">
        <f t="shared" si="20"/>
        <v>2025</v>
      </c>
      <c r="C332" s="2">
        <f t="shared" si="21"/>
        <v>11</v>
      </c>
      <c r="D332" s="2">
        <f t="shared" si="22"/>
        <v>23</v>
      </c>
      <c r="E332" s="2">
        <v>2025</v>
      </c>
      <c r="F332" s="2">
        <f>IF(Month&lt;= 2, Month + 12,Month)</f>
        <v>11</v>
      </c>
      <c r="G332" s="2">
        <f>12-Zone</f>
        <v>10</v>
      </c>
      <c r="H332" s="2">
        <f>INT(Year_Corrected / 100)</f>
        <v>20</v>
      </c>
      <c r="I332" s="2">
        <f>2 - aaa + INT(aaa/4)</f>
        <v>-13</v>
      </c>
      <c r="J332" s="8">
        <f xml:space="preserve"> bbb + INT(365.25 * Year_Corrected)  + INT(30.6001 * (Month_Corrected + 1))  + Day   + UTC/24 - 730550.5</f>
        <v>9457.9166666666279</v>
      </c>
      <c r="K332" s="8">
        <f>MOD((4 * Days_since_Epoch),1461)</f>
        <v>1306.6666666665114</v>
      </c>
      <c r="L332" s="8">
        <f>0.004301 * Days_since_Leap_Cycle_Start</f>
        <v>5.6199733333326662</v>
      </c>
      <c r="M332" s="8">
        <f>7.3529*SIN(Phase_with_Leap_Cycle+6.2085)</f>
        <v>-4.9465431099811603</v>
      </c>
      <c r="N332" s="8">
        <f>9.9269*SIN(2*Phase_with_Leap_Cycle+0.3704)</f>
        <v>-8.1093317980963846</v>
      </c>
      <c r="O332" s="8">
        <f>0.3337*SIN(3*Phase_with_Leap_Cycle+0.3042)</f>
        <v>-0.33150961826277936</v>
      </c>
      <c r="P332" s="8">
        <f>0.2317*SIN(4*Phase_with_Leap_Cycle+0.7158)</f>
        <v>-0.21633279480314535</v>
      </c>
      <c r="Q332" s="8">
        <f>EoT_1+EoT_2+EoT_3+EoT_4</f>
        <v>-13.603717321143471</v>
      </c>
      <c r="R332" s="8">
        <f>4*(Zone*15-Longitude)</f>
        <v>4</v>
      </c>
      <c r="S332" s="8">
        <f>EoT+Longitude_Correction</f>
        <v>-9.6037173211434705</v>
      </c>
    </row>
    <row r="333" spans="1:19" x14ac:dyDescent="0.2">
      <c r="A333" s="5">
        <f t="shared" si="23"/>
        <v>45985</v>
      </c>
      <c r="B333" s="2">
        <f t="shared" si="20"/>
        <v>2025</v>
      </c>
      <c r="C333" s="2">
        <f t="shared" si="21"/>
        <v>11</v>
      </c>
      <c r="D333" s="2">
        <f t="shared" si="22"/>
        <v>24</v>
      </c>
      <c r="E333" s="2">
        <v>2025</v>
      </c>
      <c r="F333" s="2">
        <f>IF(Month&lt;= 2, Month + 12,Month)</f>
        <v>11</v>
      </c>
      <c r="G333" s="2">
        <f>12-Zone</f>
        <v>10</v>
      </c>
      <c r="H333" s="2">
        <f>INT(Year_Corrected / 100)</f>
        <v>20</v>
      </c>
      <c r="I333" s="2">
        <f>2 - aaa + INT(aaa/4)</f>
        <v>-13</v>
      </c>
      <c r="J333" s="8">
        <f xml:space="preserve"> bbb + INT(365.25 * Year_Corrected)  + INT(30.6001 * (Month_Corrected + 1))  + Day   + UTC/24 - 730550.5</f>
        <v>9458.9166666666279</v>
      </c>
      <c r="K333" s="8">
        <f>MOD((4 * Days_since_Epoch),1461)</f>
        <v>1310.6666666665114</v>
      </c>
      <c r="L333" s="8">
        <f>0.004301 * Days_since_Leap_Cycle_Start</f>
        <v>5.6371773333326658</v>
      </c>
      <c r="M333" s="8">
        <f>7.3529*SIN(Phase_with_Leap_Cycle+6.2085)</f>
        <v>-4.8522208135473255</v>
      </c>
      <c r="N333" s="8">
        <f>9.9269*SIN(2*Phase_with_Leap_Cycle+0.3704)</f>
        <v>-7.9075655797990896</v>
      </c>
      <c r="O333" s="8">
        <f>0.3337*SIN(3*Phase_with_Leap_Cycle+0.3042)</f>
        <v>-0.33303741148259636</v>
      </c>
      <c r="P333" s="8">
        <f>0.2317*SIN(4*Phase_with_Leap_Cycle+0.7158)</f>
        <v>-0.22152632832966945</v>
      </c>
      <c r="Q333" s="8">
        <f>EoT_1+EoT_2+EoT_3+EoT_4</f>
        <v>-13.314350133158682</v>
      </c>
      <c r="R333" s="8">
        <f>4*(Zone*15-Longitude)</f>
        <v>4</v>
      </c>
      <c r="S333" s="8">
        <f>EoT+Longitude_Correction</f>
        <v>-9.3143501331586815</v>
      </c>
    </row>
    <row r="334" spans="1:19" x14ac:dyDescent="0.2">
      <c r="A334" s="5">
        <f t="shared" si="23"/>
        <v>45986</v>
      </c>
      <c r="B334" s="2">
        <f t="shared" si="20"/>
        <v>2025</v>
      </c>
      <c r="C334" s="2">
        <f t="shared" si="21"/>
        <v>11</v>
      </c>
      <c r="D334" s="2">
        <f t="shared" si="22"/>
        <v>25</v>
      </c>
      <c r="E334" s="2">
        <v>2025</v>
      </c>
      <c r="F334" s="2">
        <f>IF(Month&lt;= 2, Month + 12,Month)</f>
        <v>11</v>
      </c>
      <c r="G334" s="2">
        <f>12-Zone</f>
        <v>10</v>
      </c>
      <c r="H334" s="2">
        <f>INT(Year_Corrected / 100)</f>
        <v>20</v>
      </c>
      <c r="I334" s="2">
        <f>2 - aaa + INT(aaa/4)</f>
        <v>-13</v>
      </c>
      <c r="J334" s="8">
        <f xml:space="preserve"> bbb + INT(365.25 * Year_Corrected)  + INT(30.6001 * (Month_Corrected + 1))  + Day   + UTC/24 - 730550.5</f>
        <v>9459.9166666666279</v>
      </c>
      <c r="K334" s="8">
        <f>MOD((4 * Days_since_Epoch),1461)</f>
        <v>1314.6666666665114</v>
      </c>
      <c r="L334" s="8">
        <f>0.004301 * Days_since_Leap_Cycle_Start</f>
        <v>5.6543813333326662</v>
      </c>
      <c r="M334" s="8">
        <f>7.3529*SIN(Phase_with_Leap_Cycle+6.2085)</f>
        <v>-4.7564624037867649</v>
      </c>
      <c r="N334" s="8">
        <f>9.9269*SIN(2*Phase_with_Leap_Cycle+0.3704)</f>
        <v>-7.69643843546329</v>
      </c>
      <c r="O334" s="8">
        <f>0.3337*SIN(3*Phase_with_Leap_Cycle+0.3042)</f>
        <v>-0.33367825704432486</v>
      </c>
      <c r="P334" s="8">
        <f>0.2317*SIN(4*Phase_with_Leap_Cycle+0.7158)</f>
        <v>-0.22567120643959793</v>
      </c>
      <c r="Q334" s="8">
        <f>EoT_1+EoT_2+EoT_3+EoT_4</f>
        <v>-13.012250302733978</v>
      </c>
      <c r="R334" s="8">
        <f>4*(Zone*15-Longitude)</f>
        <v>4</v>
      </c>
      <c r="S334" s="8">
        <f>EoT+Longitude_Correction</f>
        <v>-9.0122503027339782</v>
      </c>
    </row>
    <row r="335" spans="1:19" x14ac:dyDescent="0.2">
      <c r="A335" s="5">
        <f t="shared" si="23"/>
        <v>45987</v>
      </c>
      <c r="B335" s="2">
        <f t="shared" si="20"/>
        <v>2025</v>
      </c>
      <c r="C335" s="2">
        <f t="shared" si="21"/>
        <v>11</v>
      </c>
      <c r="D335" s="2">
        <f t="shared" si="22"/>
        <v>26</v>
      </c>
      <c r="E335" s="2">
        <v>2025</v>
      </c>
      <c r="F335" s="2">
        <f>IF(Month&lt;= 2, Month + 12,Month)</f>
        <v>11</v>
      </c>
      <c r="G335" s="2">
        <f>12-Zone</f>
        <v>10</v>
      </c>
      <c r="H335" s="2">
        <f>INT(Year_Corrected / 100)</f>
        <v>20</v>
      </c>
      <c r="I335" s="2">
        <f>2 - aaa + INT(aaa/4)</f>
        <v>-13</v>
      </c>
      <c r="J335" s="8">
        <f xml:space="preserve"> bbb + INT(365.25 * Year_Corrected)  + INT(30.6001 * (Month_Corrected + 1))  + Day   + UTC/24 - 730550.5</f>
        <v>9460.9166666666279</v>
      </c>
      <c r="K335" s="8">
        <f>MOD((4 * Days_since_Epoch),1461)</f>
        <v>1318.6666666665114</v>
      </c>
      <c r="L335" s="8">
        <f>0.004301 * Days_since_Leap_Cycle_Start</f>
        <v>5.6715853333326658</v>
      </c>
      <c r="M335" s="8">
        <f>7.3529*SIN(Phase_with_Leap_Cycle+6.2085)</f>
        <v>-4.65929622234626</v>
      </c>
      <c r="N335" s="8">
        <f>9.9269*SIN(2*Phase_with_Leap_Cycle+0.3704)</f>
        <v>-7.4762002960649703</v>
      </c>
      <c r="O335" s="8">
        <f>0.3337*SIN(3*Phase_with_Leap_Cycle+0.3042)</f>
        <v>-0.33343044824340062</v>
      </c>
      <c r="P335" s="8">
        <f>0.2317*SIN(4*Phase_with_Leap_Cycle+0.7158)</f>
        <v>-0.22874780821963364</v>
      </c>
      <c r="Q335" s="8">
        <f>EoT_1+EoT_2+EoT_3+EoT_4</f>
        <v>-12.697674774874265</v>
      </c>
      <c r="R335" s="8">
        <f>4*(Zone*15-Longitude)</f>
        <v>4</v>
      </c>
      <c r="S335" s="8">
        <f>EoT+Longitude_Correction</f>
        <v>-8.6976747748742653</v>
      </c>
    </row>
    <row r="336" spans="1:19" x14ac:dyDescent="0.2">
      <c r="A336" s="5">
        <f t="shared" si="23"/>
        <v>45988</v>
      </c>
      <c r="B336" s="2">
        <f t="shared" si="20"/>
        <v>2025</v>
      </c>
      <c r="C336" s="2">
        <f t="shared" si="21"/>
        <v>11</v>
      </c>
      <c r="D336" s="2">
        <f t="shared" si="22"/>
        <v>27</v>
      </c>
      <c r="E336" s="2">
        <v>2025</v>
      </c>
      <c r="F336" s="2">
        <f>IF(Month&lt;= 2, Month + 12,Month)</f>
        <v>11</v>
      </c>
      <c r="G336" s="2">
        <f>12-Zone</f>
        <v>10</v>
      </c>
      <c r="H336" s="2">
        <f>INT(Year_Corrected / 100)</f>
        <v>20</v>
      </c>
      <c r="I336" s="2">
        <f>2 - aaa + INT(aaa/4)</f>
        <v>-13</v>
      </c>
      <c r="J336" s="8">
        <f xml:space="preserve"> bbb + INT(365.25 * Year_Corrected)  + INT(30.6001 * (Month_Corrected + 1))  + Day   + UTC/24 - 730550.5</f>
        <v>9461.9166666666279</v>
      </c>
      <c r="K336" s="8">
        <f>MOD((4 * Days_since_Epoch),1461)</f>
        <v>1322.6666666665114</v>
      </c>
      <c r="L336" s="8">
        <f>0.004301 * Days_since_Leap_Cycle_Start</f>
        <v>5.6887893333326662</v>
      </c>
      <c r="M336" s="8">
        <f>7.3529*SIN(Phase_with_Leap_Cycle+6.2085)</f>
        <v>-4.5607510275312224</v>
      </c>
      <c r="N336" s="8">
        <f>9.9269*SIN(2*Phase_with_Leap_Cycle+0.3704)</f>
        <v>-7.2471118781183055</v>
      </c>
      <c r="O336" s="8">
        <f>0.3337*SIN(3*Phase_with_Leap_Cycle+0.3042)</f>
        <v>-0.33229464504602579</v>
      </c>
      <c r="P336" s="8">
        <f>0.2317*SIN(4*Phase_with_Leap_Cycle+0.7158)</f>
        <v>-0.23074156973443938</v>
      </c>
      <c r="Q336" s="8">
        <f>EoT_1+EoT_2+EoT_3+EoT_4</f>
        <v>-12.370899120429995</v>
      </c>
      <c r="R336" s="8">
        <f>4*(Zone*15-Longitude)</f>
        <v>4</v>
      </c>
      <c r="S336" s="8">
        <f>EoT+Longitude_Correction</f>
        <v>-8.3708991204299945</v>
      </c>
    </row>
    <row r="337" spans="1:19" x14ac:dyDescent="0.2">
      <c r="A337" s="5">
        <f t="shared" si="23"/>
        <v>45989</v>
      </c>
      <c r="B337" s="2">
        <f t="shared" si="20"/>
        <v>2025</v>
      </c>
      <c r="C337" s="2">
        <f t="shared" si="21"/>
        <v>11</v>
      </c>
      <c r="D337" s="2">
        <f t="shared" si="22"/>
        <v>28</v>
      </c>
      <c r="E337" s="2">
        <v>2025</v>
      </c>
      <c r="F337" s="2">
        <f>IF(Month&lt;= 2, Month + 12,Month)</f>
        <v>11</v>
      </c>
      <c r="G337" s="2">
        <f>12-Zone</f>
        <v>10</v>
      </c>
      <c r="H337" s="2">
        <f>INT(Year_Corrected / 100)</f>
        <v>20</v>
      </c>
      <c r="I337" s="2">
        <f>2 - aaa + INT(aaa/4)</f>
        <v>-13</v>
      </c>
      <c r="J337" s="8">
        <f xml:space="preserve"> bbb + INT(365.25 * Year_Corrected)  + INT(30.6001 * (Month_Corrected + 1))  + Day   + UTC/24 - 730550.5</f>
        <v>9462.9166666666279</v>
      </c>
      <c r="K337" s="8">
        <f>MOD((4 * Days_since_Epoch),1461)</f>
        <v>1326.6666666665114</v>
      </c>
      <c r="L337" s="8">
        <f>0.004301 * Days_since_Leap_Cycle_Start</f>
        <v>5.7059933333326658</v>
      </c>
      <c r="M337" s="8">
        <f>7.3529*SIN(Phase_with_Leap_Cycle+6.2085)</f>
        <v>-4.4608559857940859</v>
      </c>
      <c r="N337" s="8">
        <f>9.9269*SIN(2*Phase_with_Leap_Cycle+0.3704)</f>
        <v>-7.0094443750411974</v>
      </c>
      <c r="O337" s="8">
        <f>0.3337*SIN(3*Phase_with_Leap_Cycle+0.3042)</f>
        <v>-0.33027387233154204</v>
      </c>
      <c r="P337" s="8">
        <f>0.2317*SIN(4*Phase_with_Leap_Cycle+0.7158)</f>
        <v>-0.23164305296900492</v>
      </c>
      <c r="Q337" s="8">
        <f>EoT_1+EoT_2+EoT_3+EoT_4</f>
        <v>-12.032217286135831</v>
      </c>
      <c r="R337" s="8">
        <f>4*(Zone*15-Longitude)</f>
        <v>4</v>
      </c>
      <c r="S337" s="8">
        <f>EoT+Longitude_Correction</f>
        <v>-8.0322172861358307</v>
      </c>
    </row>
    <row r="338" spans="1:19" x14ac:dyDescent="0.2">
      <c r="A338" s="5">
        <f t="shared" si="23"/>
        <v>45990</v>
      </c>
      <c r="B338" s="2">
        <f t="shared" si="20"/>
        <v>2025</v>
      </c>
      <c r="C338" s="2">
        <f t="shared" si="21"/>
        <v>11</v>
      </c>
      <c r="D338" s="2">
        <f t="shared" si="22"/>
        <v>29</v>
      </c>
      <c r="E338" s="2">
        <v>2025</v>
      </c>
      <c r="F338" s="2">
        <f>IF(Month&lt;= 2, Month + 12,Month)</f>
        <v>11</v>
      </c>
      <c r="G338" s="2">
        <f>12-Zone</f>
        <v>10</v>
      </c>
      <c r="H338" s="2">
        <f>INT(Year_Corrected / 100)</f>
        <v>20</v>
      </c>
      <c r="I338" s="2">
        <f>2 - aaa + INT(aaa/4)</f>
        <v>-13</v>
      </c>
      <c r="J338" s="8">
        <f xml:space="preserve"> bbb + INT(365.25 * Year_Corrected)  + INT(30.6001 * (Month_Corrected + 1))  + Day   + UTC/24 - 730550.5</f>
        <v>9463.9166666666279</v>
      </c>
      <c r="K338" s="8">
        <f>MOD((4 * Days_since_Epoch),1461)</f>
        <v>1330.6666666665114</v>
      </c>
      <c r="L338" s="8">
        <f>0.004301 * Days_since_Leap_Cycle_Start</f>
        <v>5.7231973333326662</v>
      </c>
      <c r="M338" s="8">
        <f>7.3529*SIN(Phase_with_Leap_Cycle+6.2085)</f>
        <v>-4.359640663101894</v>
      </c>
      <c r="N338" s="8">
        <f>9.9269*SIN(2*Phase_with_Leap_Cycle+0.3704)</f>
        <v>-6.7634791361181268</v>
      </c>
      <c r="O338" s="8">
        <f>0.3337*SIN(3*Phase_with_Leap_Cycle+0.3042)</f>
        <v>-0.32737351183654972</v>
      </c>
      <c r="P338" s="8">
        <f>0.2317*SIN(4*Phase_with_Leap_Cycle+0.7158)</f>
        <v>-0.23144799050607101</v>
      </c>
      <c r="Q338" s="8">
        <f>EoT_1+EoT_2+EoT_3+EoT_4</f>
        <v>-11.681941301562642</v>
      </c>
      <c r="R338" s="8">
        <f>4*(Zone*15-Longitude)</f>
        <v>4</v>
      </c>
      <c r="S338" s="8">
        <f>EoT+Longitude_Correction</f>
        <v>-7.6819413015626417</v>
      </c>
    </row>
    <row r="339" spans="1:19" x14ac:dyDescent="0.2">
      <c r="A339" s="5">
        <f t="shared" si="23"/>
        <v>45991</v>
      </c>
      <c r="B339" s="2">
        <f t="shared" si="20"/>
        <v>2025</v>
      </c>
      <c r="C339" s="2">
        <f t="shared" si="21"/>
        <v>11</v>
      </c>
      <c r="D339" s="2">
        <f t="shared" si="22"/>
        <v>30</v>
      </c>
      <c r="E339" s="2">
        <v>2025</v>
      </c>
      <c r="F339" s="2">
        <f>IF(Month&lt;= 2, Month + 12,Month)</f>
        <v>11</v>
      </c>
      <c r="G339" s="2">
        <f>12-Zone</f>
        <v>10</v>
      </c>
      <c r="H339" s="2">
        <f>INT(Year_Corrected / 100)</f>
        <v>20</v>
      </c>
      <c r="I339" s="2">
        <f>2 - aaa + INT(aaa/4)</f>
        <v>-13</v>
      </c>
      <c r="J339" s="8">
        <f xml:space="preserve"> bbb + INT(365.25 * Year_Corrected)  + INT(30.6001 * (Month_Corrected + 1))  + Day   + UTC/24 - 730550.5</f>
        <v>9464.9166666666279</v>
      </c>
      <c r="K339" s="8">
        <f>MOD((4 * Days_since_Epoch),1461)</f>
        <v>1334.6666666665114</v>
      </c>
      <c r="L339" s="8">
        <f>0.004301 * Days_since_Leap_Cycle_Start</f>
        <v>5.7404013333326658</v>
      </c>
      <c r="M339" s="8">
        <f>7.3529*SIN(Phase_with_Leap_Cycle+6.2085)</f>
        <v>-4.2571350161856918</v>
      </c>
      <c r="N339" s="8">
        <f>9.9269*SIN(2*Phase_with_Leap_Cycle+0.3704)</f>
        <v>-6.5095073334407516</v>
      </c>
      <c r="O339" s="8">
        <f>0.3337*SIN(3*Phase_with_Leap_Cycle+0.3042)</f>
        <v>-0.32360128782222769</v>
      </c>
      <c r="P339" s="8">
        <f>0.2317*SIN(4*Phase_with_Leap_Cycle+0.7158)</f>
        <v>-0.23015730572711507</v>
      </c>
      <c r="Q339" s="8">
        <f>EoT_1+EoT_2+EoT_3+EoT_4</f>
        <v>-11.320400943175787</v>
      </c>
      <c r="R339" s="8">
        <f>4*(Zone*15-Longitude)</f>
        <v>4</v>
      </c>
      <c r="S339" s="8">
        <f>EoT+Longitude_Correction</f>
        <v>-7.3204009431757875</v>
      </c>
    </row>
    <row r="340" spans="1:19" x14ac:dyDescent="0.2">
      <c r="A340" s="5">
        <f t="shared" si="23"/>
        <v>45992</v>
      </c>
      <c r="B340" s="2">
        <f t="shared" si="20"/>
        <v>2025</v>
      </c>
      <c r="C340" s="2">
        <f t="shared" si="21"/>
        <v>12</v>
      </c>
      <c r="D340" s="2">
        <f t="shared" si="22"/>
        <v>1</v>
      </c>
      <c r="E340" s="2">
        <v>2025</v>
      </c>
      <c r="F340" s="2">
        <f>IF(Month&lt;= 2, Month + 12,Month)</f>
        <v>12</v>
      </c>
      <c r="G340" s="2">
        <f>12-Zone</f>
        <v>10</v>
      </c>
      <c r="H340" s="2">
        <f>INT(Year_Corrected / 100)</f>
        <v>20</v>
      </c>
      <c r="I340" s="2">
        <f>2 - aaa + INT(aaa/4)</f>
        <v>-13</v>
      </c>
      <c r="J340" s="8">
        <f xml:space="preserve"> bbb + INT(365.25 * Year_Corrected)  + INT(30.6001 * (Month_Corrected + 1))  + Day   + UTC/24 - 730550.5</f>
        <v>9465.9166666666279</v>
      </c>
      <c r="K340" s="8">
        <f>MOD((4 * Days_since_Epoch),1461)</f>
        <v>1338.6666666665114</v>
      </c>
      <c r="L340" s="8">
        <f>0.004301 * Days_since_Leap_Cycle_Start</f>
        <v>5.7576053333326662</v>
      </c>
      <c r="M340" s="8">
        <f>7.3529*SIN(Phase_with_Leap_Cycle+6.2085)</f>
        <v>-4.1533693836741525</v>
      </c>
      <c r="N340" s="8">
        <f>9.9269*SIN(2*Phase_with_Leap_Cycle+0.3704)</f>
        <v>-6.2478296172201322</v>
      </c>
      <c r="O340" s="8">
        <f>0.3337*SIN(3*Phase_with_Leap_Cycle+0.3042)</f>
        <v>-0.31896724650302455</v>
      </c>
      <c r="P340" s="8">
        <f>0.2317*SIN(4*Phase_with_Leap_Cycle+0.7158)</f>
        <v>-0.22777710844127244</v>
      </c>
      <c r="Q340" s="8">
        <f>EoT_1+EoT_2+EoT_3+EoT_4</f>
        <v>-10.94794335583858</v>
      </c>
      <c r="R340" s="8">
        <f>4*(Zone*15-Longitude)</f>
        <v>4</v>
      </c>
      <c r="S340" s="8">
        <f>EoT+Longitude_Correction</f>
        <v>-6.9479433558385804</v>
      </c>
    </row>
    <row r="341" spans="1:19" x14ac:dyDescent="0.2">
      <c r="A341" s="5">
        <f t="shared" si="23"/>
        <v>45993</v>
      </c>
      <c r="B341" s="2">
        <f t="shared" si="20"/>
        <v>2025</v>
      </c>
      <c r="C341" s="2">
        <f t="shared" si="21"/>
        <v>12</v>
      </c>
      <c r="D341" s="2">
        <f t="shared" si="22"/>
        <v>2</v>
      </c>
      <c r="E341" s="2">
        <v>2025</v>
      </c>
      <c r="F341" s="2">
        <f>IF(Month&lt;= 2, Month + 12,Month)</f>
        <v>12</v>
      </c>
      <c r="G341" s="2">
        <f>12-Zone</f>
        <v>10</v>
      </c>
      <c r="H341" s="2">
        <f>INT(Year_Corrected / 100)</f>
        <v>20</v>
      </c>
      <c r="I341" s="2">
        <f>2 - aaa + INT(aaa/4)</f>
        <v>-13</v>
      </c>
      <c r="J341" s="8">
        <f xml:space="preserve"> bbb + INT(365.25 * Year_Corrected)  + INT(30.6001 * (Month_Corrected + 1))  + Day   + UTC/24 - 730550.5</f>
        <v>9466.9166666666279</v>
      </c>
      <c r="K341" s="8">
        <f>MOD((4 * Days_since_Epoch),1461)</f>
        <v>1342.6666666665114</v>
      </c>
      <c r="L341" s="8">
        <f>0.004301 * Days_since_Leap_Cycle_Start</f>
        <v>5.7748093333326658</v>
      </c>
      <c r="M341" s="8">
        <f>7.3529*SIN(Phase_with_Leap_Cycle+6.2085)</f>
        <v>-4.0483744771143257</v>
      </c>
      <c r="N341" s="8">
        <f>9.9269*SIN(2*Phase_with_Leap_Cycle+0.3704)</f>
        <v>-5.9787557598790109</v>
      </c>
      <c r="O341" s="8">
        <f>0.3337*SIN(3*Phase_with_Leap_Cycle+0.3042)</f>
        <v>-0.31348372929150864</v>
      </c>
      <c r="P341" s="8">
        <f>0.2317*SIN(4*Phase_with_Leap_Cycle+0.7158)</f>
        <v>-0.22431866596288558</v>
      </c>
      <c r="Q341" s="8">
        <f>EoT_1+EoT_2+EoT_3+EoT_4</f>
        <v>-10.56493263224773</v>
      </c>
      <c r="R341" s="8">
        <f>4*(Zone*15-Longitude)</f>
        <v>4</v>
      </c>
      <c r="S341" s="8">
        <f>EoT+Longitude_Correction</f>
        <v>-6.5649326322477304</v>
      </c>
    </row>
    <row r="342" spans="1:19" x14ac:dyDescent="0.2">
      <c r="A342" s="5">
        <f t="shared" si="23"/>
        <v>45994</v>
      </c>
      <c r="B342" s="2">
        <f t="shared" si="20"/>
        <v>2025</v>
      </c>
      <c r="C342" s="2">
        <f t="shared" si="21"/>
        <v>12</v>
      </c>
      <c r="D342" s="2">
        <f t="shared" si="22"/>
        <v>3</v>
      </c>
      <c r="E342" s="2">
        <v>2025</v>
      </c>
      <c r="F342" s="2">
        <f>IF(Month&lt;= 2, Month + 12,Month)</f>
        <v>12</v>
      </c>
      <c r="G342" s="2">
        <f>12-Zone</f>
        <v>10</v>
      </c>
      <c r="H342" s="2">
        <f>INT(Year_Corrected / 100)</f>
        <v>20</v>
      </c>
      <c r="I342" s="2">
        <f>2 - aaa + INT(aaa/4)</f>
        <v>-13</v>
      </c>
      <c r="J342" s="8">
        <f xml:space="preserve"> bbb + INT(365.25 * Year_Corrected)  + INT(30.6001 * (Month_Corrected + 1))  + Day   + UTC/24 - 730550.5</f>
        <v>9467.9166666666279</v>
      </c>
      <c r="K342" s="8">
        <f>MOD((4 * Days_since_Epoch),1461)</f>
        <v>1346.6666666665114</v>
      </c>
      <c r="L342" s="8">
        <f>0.004301 * Days_since_Leap_Cycle_Start</f>
        <v>5.7920133333326662</v>
      </c>
      <c r="M342" s="8">
        <f>7.3529*SIN(Phase_with_Leap_Cycle+6.2085)</f>
        <v>-3.942181371881857</v>
      </c>
      <c r="N342" s="8">
        <f>9.9269*SIN(2*Phase_with_Leap_Cycle+0.3704)</f>
        <v>-5.7026042893450857</v>
      </c>
      <c r="O342" s="8">
        <f>0.3337*SIN(3*Phase_with_Leap_Cycle+0.3042)</f>
        <v>-0.30716533993062561</v>
      </c>
      <c r="P342" s="8">
        <f>0.2317*SIN(4*Phase_with_Leap_Cycle+0.7158)</f>
        <v>-0.21979834977459134</v>
      </c>
      <c r="Q342" s="8">
        <f>EoT_1+EoT_2+EoT_3+EoT_4</f>
        <v>-10.171749350932158</v>
      </c>
      <c r="R342" s="8">
        <f>4*(Zone*15-Longitude)</f>
        <v>4</v>
      </c>
      <c r="S342" s="8">
        <f>EoT+Longitude_Correction</f>
        <v>-6.1717493509321582</v>
      </c>
    </row>
    <row r="343" spans="1:19" x14ac:dyDescent="0.2">
      <c r="A343" s="5">
        <f t="shared" si="23"/>
        <v>45995</v>
      </c>
      <c r="B343" s="2">
        <f t="shared" si="20"/>
        <v>2025</v>
      </c>
      <c r="C343" s="2">
        <f t="shared" si="21"/>
        <v>12</v>
      </c>
      <c r="D343" s="2">
        <f t="shared" si="22"/>
        <v>4</v>
      </c>
      <c r="E343" s="2">
        <v>2025</v>
      </c>
      <c r="F343" s="2">
        <f>IF(Month&lt;= 2, Month + 12,Month)</f>
        <v>12</v>
      </c>
      <c r="G343" s="2">
        <f>12-Zone</f>
        <v>10</v>
      </c>
      <c r="H343" s="2">
        <f>INT(Year_Corrected / 100)</f>
        <v>20</v>
      </c>
      <c r="I343" s="2">
        <f>2 - aaa + INT(aaa/4)</f>
        <v>-13</v>
      </c>
      <c r="J343" s="8">
        <f xml:space="preserve"> bbb + INT(365.25 * Year_Corrected)  + INT(30.6001 * (Month_Corrected + 1))  + Day   + UTC/24 - 730550.5</f>
        <v>9468.9166666666279</v>
      </c>
      <c r="K343" s="8">
        <f>MOD((4 * Days_since_Epoch),1461)</f>
        <v>1350.6666666665114</v>
      </c>
      <c r="L343" s="8">
        <f>0.004301 * Days_since_Leap_Cycle_Start</f>
        <v>5.8092173333326658</v>
      </c>
      <c r="M343" s="8">
        <f>7.3529*SIN(Phase_with_Leap_Cycle+6.2085)</f>
        <v>-3.8348214979836421</v>
      </c>
      <c r="N343" s="8">
        <f>9.9269*SIN(2*Phase_with_Leap_Cycle+0.3704)</f>
        <v>-5.4197021119797659</v>
      </c>
      <c r="O343" s="8">
        <f>0.3337*SIN(3*Phase_with_Leap_Cycle+0.3042)</f>
        <v>-0.30002890560090711</v>
      </c>
      <c r="P343" s="8">
        <f>0.2317*SIN(4*Phase_with_Leap_Cycle+0.7158)</f>
        <v>-0.21423755802843525</v>
      </c>
      <c r="Q343" s="8">
        <f>EoT_1+EoT_2+EoT_3+EoT_4</f>
        <v>-9.7687900735927506</v>
      </c>
      <c r="R343" s="8">
        <f>4*(Zone*15-Longitude)</f>
        <v>4</v>
      </c>
      <c r="S343" s="8">
        <f>EoT+Longitude_Correction</f>
        <v>-5.7687900735927506</v>
      </c>
    </row>
    <row r="344" spans="1:19" x14ac:dyDescent="0.2">
      <c r="A344" s="5">
        <f t="shared" si="23"/>
        <v>45996</v>
      </c>
      <c r="B344" s="2">
        <f t="shared" si="20"/>
        <v>2025</v>
      </c>
      <c r="C344" s="2">
        <f t="shared" si="21"/>
        <v>12</v>
      </c>
      <c r="D344" s="2">
        <f t="shared" si="22"/>
        <v>5</v>
      </c>
      <c r="E344" s="2">
        <v>2025</v>
      </c>
      <c r="F344" s="2">
        <f>IF(Month&lt;= 2, Month + 12,Month)</f>
        <v>12</v>
      </c>
      <c r="G344" s="2">
        <f>12-Zone</f>
        <v>10</v>
      </c>
      <c r="H344" s="2">
        <f>INT(Year_Corrected / 100)</f>
        <v>20</v>
      </c>
      <c r="I344" s="2">
        <f>2 - aaa + INT(aaa/4)</f>
        <v>-13</v>
      </c>
      <c r="J344" s="8">
        <f xml:space="preserve"> bbb + INT(365.25 * Year_Corrected)  + INT(30.6001 * (Month_Corrected + 1))  + Day   + UTC/24 - 730550.5</f>
        <v>9469.9166666666279</v>
      </c>
      <c r="K344" s="8">
        <f>MOD((4 * Days_since_Epoch),1461)</f>
        <v>1354.6666666665114</v>
      </c>
      <c r="L344" s="8">
        <f>0.004301 * Days_since_Leap_Cycle_Start</f>
        <v>5.8264213333326662</v>
      </c>
      <c r="M344" s="8">
        <f>7.3529*SIN(Phase_with_Leap_Cycle+6.2085)</f>
        <v>-3.7263266307554685</v>
      </c>
      <c r="N344" s="8">
        <f>9.9269*SIN(2*Phase_with_Leap_Cycle+0.3704)</f>
        <v>-5.130384125588388</v>
      </c>
      <c r="O344" s="8">
        <f>0.3337*SIN(3*Phase_with_Leap_Cycle+0.3042)</f>
        <v>-0.29209343210619826</v>
      </c>
      <c r="P344" s="8">
        <f>0.2317*SIN(4*Phase_with_Leap_Cycle+0.7158)</f>
        <v>-0.20766261425186897</v>
      </c>
      <c r="Q344" s="8">
        <f>EoT_1+EoT_2+EoT_3+EoT_4</f>
        <v>-9.3564668027019238</v>
      </c>
      <c r="R344" s="8">
        <f>4*(Zone*15-Longitude)</f>
        <v>4</v>
      </c>
      <c r="S344" s="8">
        <f>EoT+Longitude_Correction</f>
        <v>-5.3564668027019238</v>
      </c>
    </row>
    <row r="345" spans="1:19" x14ac:dyDescent="0.2">
      <c r="A345" s="5">
        <f t="shared" si="23"/>
        <v>45997</v>
      </c>
      <c r="B345" s="2">
        <f t="shared" si="20"/>
        <v>2025</v>
      </c>
      <c r="C345" s="2">
        <f t="shared" si="21"/>
        <v>12</v>
      </c>
      <c r="D345" s="2">
        <f t="shared" si="22"/>
        <v>6</v>
      </c>
      <c r="E345" s="2">
        <v>2025</v>
      </c>
      <c r="F345" s="2">
        <f>IF(Month&lt;= 2, Month + 12,Month)</f>
        <v>12</v>
      </c>
      <c r="G345" s="2">
        <f>12-Zone</f>
        <v>10</v>
      </c>
      <c r="H345" s="2">
        <f>INT(Year_Corrected / 100)</f>
        <v>20</v>
      </c>
      <c r="I345" s="2">
        <f>2 - aaa + INT(aaa/4)</f>
        <v>-13</v>
      </c>
      <c r="J345" s="8">
        <f xml:space="preserve"> bbb + INT(365.25 * Year_Corrected)  + INT(30.6001 * (Month_Corrected + 1))  + Day   + UTC/24 - 730550.5</f>
        <v>9470.9166666666279</v>
      </c>
      <c r="K345" s="8">
        <f>MOD((4 * Days_since_Epoch),1461)</f>
        <v>1358.6666666665114</v>
      </c>
      <c r="L345" s="8">
        <f>0.004301 * Days_since_Leap_Cycle_Start</f>
        <v>5.8436253333326658</v>
      </c>
      <c r="M345" s="8">
        <f>7.3529*SIN(Phase_with_Leap_Cycle+6.2085)</f>
        <v>-3.6167288814574556</v>
      </c>
      <c r="N345" s="8">
        <f>9.9269*SIN(2*Phase_with_Leap_Cycle+0.3704)</f>
        <v>-4.8349928229704231</v>
      </c>
      <c r="O345" s="8">
        <f>0.3337*SIN(3*Phase_with_Leap_Cycle+0.3042)</f>
        <v>-0.28338005325726406</v>
      </c>
      <c r="P345" s="8">
        <f>0.2317*SIN(4*Phase_with_Leap_Cycle+0.7158)</f>
        <v>-0.20010464273814124</v>
      </c>
      <c r="Q345" s="8">
        <f>EoT_1+EoT_2+EoT_3+EoT_4</f>
        <v>-8.9352064004232847</v>
      </c>
      <c r="R345" s="8">
        <f>4*(Zone*15-Longitude)</f>
        <v>4</v>
      </c>
      <c r="S345" s="8">
        <f>EoT+Longitude_Correction</f>
        <v>-4.9352064004232847</v>
      </c>
    </row>
    <row r="346" spans="1:19" x14ac:dyDescent="0.2">
      <c r="A346" s="5">
        <f t="shared" si="23"/>
        <v>45998</v>
      </c>
      <c r="B346" s="2">
        <f t="shared" si="20"/>
        <v>2025</v>
      </c>
      <c r="C346" s="2">
        <f t="shared" si="21"/>
        <v>12</v>
      </c>
      <c r="D346" s="2">
        <f t="shared" si="22"/>
        <v>7</v>
      </c>
      <c r="E346" s="2">
        <v>2025</v>
      </c>
      <c r="F346" s="2">
        <f>IF(Month&lt;= 2, Month + 12,Month)</f>
        <v>12</v>
      </c>
      <c r="G346" s="2">
        <f>12-Zone</f>
        <v>10</v>
      </c>
      <c r="H346" s="2">
        <f>INT(Year_Corrected / 100)</f>
        <v>20</v>
      </c>
      <c r="I346" s="2">
        <f>2 - aaa + INT(aaa/4)</f>
        <v>-13</v>
      </c>
      <c r="J346" s="8">
        <f xml:space="preserve"> bbb + INT(365.25 * Year_Corrected)  + INT(30.6001 * (Month_Corrected + 1))  + Day   + UTC/24 - 730550.5</f>
        <v>9471.9166666666279</v>
      </c>
      <c r="K346" s="8">
        <f>MOD((4 * Days_since_Epoch),1461)</f>
        <v>1362.6666666665114</v>
      </c>
      <c r="L346" s="8">
        <f>0.004301 * Days_since_Leap_Cycle_Start</f>
        <v>5.8608293333326662</v>
      </c>
      <c r="M346" s="8">
        <f>7.3529*SIN(Phase_with_Leap_Cycle+6.2085)</f>
        <v>-3.5060606877700686</v>
      </c>
      <c r="N346" s="8">
        <f>9.9269*SIN(2*Phase_with_Leap_Cycle+0.3704)</f>
        <v>-4.5338778864785638</v>
      </c>
      <c r="O346" s="8">
        <f>0.3337*SIN(3*Phase_with_Leap_Cycle+0.3042)</f>
        <v>-0.27391197458806982</v>
      </c>
      <c r="P346" s="8">
        <f>0.2317*SIN(4*Phase_with_Leap_Cycle+0.7158)</f>
        <v>-0.19159942121094722</v>
      </c>
      <c r="Q346" s="8">
        <f>EoT_1+EoT_2+EoT_3+EoT_4</f>
        <v>-8.505449970047648</v>
      </c>
      <c r="R346" s="8">
        <f>4*(Zone*15-Longitude)</f>
        <v>4</v>
      </c>
      <c r="S346" s="8">
        <f>EoT+Longitude_Correction</f>
        <v>-4.505449970047648</v>
      </c>
    </row>
    <row r="347" spans="1:19" x14ac:dyDescent="0.2">
      <c r="A347" s="5">
        <f t="shared" si="23"/>
        <v>45999</v>
      </c>
      <c r="B347" s="2">
        <f t="shared" si="20"/>
        <v>2025</v>
      </c>
      <c r="C347" s="2">
        <f t="shared" si="21"/>
        <v>12</v>
      </c>
      <c r="D347" s="2">
        <f t="shared" si="22"/>
        <v>8</v>
      </c>
      <c r="E347" s="2">
        <v>2025</v>
      </c>
      <c r="F347" s="2">
        <f>IF(Month&lt;= 2, Month + 12,Month)</f>
        <v>12</v>
      </c>
      <c r="G347" s="2">
        <f>12-Zone</f>
        <v>10</v>
      </c>
      <c r="H347" s="2">
        <f>INT(Year_Corrected / 100)</f>
        <v>20</v>
      </c>
      <c r="I347" s="2">
        <f>2 - aaa + INT(aaa/4)</f>
        <v>-13</v>
      </c>
      <c r="J347" s="8">
        <f xml:space="preserve"> bbb + INT(365.25 * Year_Corrected)  + INT(30.6001 * (Month_Corrected + 1))  + Day   + UTC/24 - 730550.5</f>
        <v>9472.9166666666279</v>
      </c>
      <c r="K347" s="8">
        <f>MOD((4 * Days_since_Epoch),1461)</f>
        <v>1366.6666666665114</v>
      </c>
      <c r="L347" s="8">
        <f>0.004301 * Days_since_Leap_Cycle_Start</f>
        <v>5.8780333333326658</v>
      </c>
      <c r="M347" s="8">
        <f>7.3529*SIN(Phase_with_Leap_Cycle+6.2085)</f>
        <v>-3.3943548041935685</v>
      </c>
      <c r="N347" s="8">
        <f>9.9269*SIN(2*Phase_with_Leap_Cycle+0.3704)</f>
        <v>-4.2273957740670767</v>
      </c>
      <c r="O347" s="8">
        <f>0.3337*SIN(3*Phase_with_Leap_Cycle+0.3042)</f>
        <v>-0.26371441155463687</v>
      </c>
      <c r="P347" s="8">
        <f>0.2317*SIN(4*Phase_with_Leap_Cycle+0.7158)</f>
        <v>-0.18218721146079858</v>
      </c>
      <c r="Q347" s="8">
        <f>EoT_1+EoT_2+EoT_3+EoT_4</f>
        <v>-8.067652201276081</v>
      </c>
      <c r="R347" s="8">
        <f>4*(Zone*15-Longitude)</f>
        <v>4</v>
      </c>
      <c r="S347" s="8">
        <f>EoT+Longitude_Correction</f>
        <v>-4.067652201276081</v>
      </c>
    </row>
    <row r="348" spans="1:19" x14ac:dyDescent="0.2">
      <c r="A348" s="5">
        <f t="shared" si="23"/>
        <v>46000</v>
      </c>
      <c r="B348" s="2">
        <f t="shared" si="20"/>
        <v>2025</v>
      </c>
      <c r="C348" s="2">
        <f t="shared" si="21"/>
        <v>12</v>
      </c>
      <c r="D348" s="2">
        <f t="shared" si="22"/>
        <v>9</v>
      </c>
      <c r="E348" s="2">
        <v>2025</v>
      </c>
      <c r="F348" s="2">
        <f>IF(Month&lt;= 2, Month + 12,Month)</f>
        <v>12</v>
      </c>
      <c r="G348" s="2">
        <f>12-Zone</f>
        <v>10</v>
      </c>
      <c r="H348" s="2">
        <f>INT(Year_Corrected / 100)</f>
        <v>20</v>
      </c>
      <c r="I348" s="2">
        <f>2 - aaa + INT(aaa/4)</f>
        <v>-13</v>
      </c>
      <c r="J348" s="8">
        <f xml:space="preserve"> bbb + INT(365.25 * Year_Corrected)  + INT(30.6001 * (Month_Corrected + 1))  + Day   + UTC/24 - 730550.5</f>
        <v>9473.9166666666279</v>
      </c>
      <c r="K348" s="8">
        <f>MOD((4 * Days_since_Epoch),1461)</f>
        <v>1370.6666666665114</v>
      </c>
      <c r="L348" s="8">
        <f>0.004301 * Days_since_Leap_Cycle_Start</f>
        <v>5.8952373333326662</v>
      </c>
      <c r="M348" s="8">
        <f>7.3529*SIN(Phase_with_Leap_Cycle+6.2085)</f>
        <v>-3.2816442923535778</v>
      </c>
      <c r="N348" s="8">
        <f>9.9269*SIN(2*Phase_with_Leap_Cycle+0.3704)</f>
        <v>-3.9159092973190228</v>
      </c>
      <c r="O348" s="8">
        <f>0.3337*SIN(3*Phase_with_Leap_Cycle+0.3042)</f>
        <v>-0.25281452238105168</v>
      </c>
      <c r="P348" s="8">
        <f>0.2317*SIN(4*Phase_with_Leap_Cycle+0.7158)</f>
        <v>-0.17191256875483149</v>
      </c>
      <c r="Q348" s="8">
        <f>EoT_1+EoT_2+EoT_3+EoT_4</f>
        <v>-7.6222806808084842</v>
      </c>
      <c r="R348" s="8">
        <f>4*(Zone*15-Longitude)</f>
        <v>4</v>
      </c>
      <c r="S348" s="8">
        <f>EoT+Longitude_Correction</f>
        <v>-3.6222806808084842</v>
      </c>
    </row>
    <row r="349" spans="1:19" x14ac:dyDescent="0.2">
      <c r="A349" s="5">
        <f t="shared" si="23"/>
        <v>46001</v>
      </c>
      <c r="B349" s="2">
        <f t="shared" si="20"/>
        <v>2025</v>
      </c>
      <c r="C349" s="2">
        <f t="shared" si="21"/>
        <v>12</v>
      </c>
      <c r="D349" s="2">
        <f t="shared" si="22"/>
        <v>10</v>
      </c>
      <c r="E349" s="2">
        <v>2025</v>
      </c>
      <c r="F349" s="2">
        <f>IF(Month&lt;= 2, Month + 12,Month)</f>
        <v>12</v>
      </c>
      <c r="G349" s="2">
        <f>12-Zone</f>
        <v>10</v>
      </c>
      <c r="H349" s="2">
        <f>INT(Year_Corrected / 100)</f>
        <v>20</v>
      </c>
      <c r="I349" s="2">
        <f>2 - aaa + INT(aaa/4)</f>
        <v>-13</v>
      </c>
      <c r="J349" s="8">
        <f xml:space="preserve"> bbb + INT(365.25 * Year_Corrected)  + INT(30.6001 * (Month_Corrected + 1))  + Day   + UTC/24 - 730550.5</f>
        <v>9474.9166666666279</v>
      </c>
      <c r="K349" s="8">
        <f>MOD((4 * Days_since_Epoch),1461)</f>
        <v>1374.6666666665114</v>
      </c>
      <c r="L349" s="8">
        <f>0.004301 * Days_since_Leap_Cycle_Start</f>
        <v>5.9124413333326657</v>
      </c>
      <c r="M349" s="8">
        <f>7.3529*SIN(Phase_with_Leap_Cycle+6.2085)</f>
        <v>-3.1679625112159058</v>
      </c>
      <c r="N349" s="8">
        <f>9.9269*SIN(2*Phase_with_Leap_Cycle+0.3704)</f>
        <v>-3.5997871919523239</v>
      </c>
      <c r="O349" s="8">
        <f>0.3337*SIN(3*Phase_with_Leap_Cycle+0.3042)</f>
        <v>-0.24124133573149162</v>
      </c>
      <c r="P349" s="8">
        <f>0.2317*SIN(4*Phase_with_Leap_Cycle+0.7158)</f>
        <v>-0.16082413092227671</v>
      </c>
      <c r="Q349" s="8">
        <f>EoT_1+EoT_2+EoT_3+EoT_4</f>
        <v>-7.1698151698219981</v>
      </c>
      <c r="R349" s="8">
        <f>4*(Zone*15-Longitude)</f>
        <v>4</v>
      </c>
      <c r="S349" s="8">
        <f>EoT+Longitude_Correction</f>
        <v>-3.1698151698219981</v>
      </c>
    </row>
    <row r="350" spans="1:19" x14ac:dyDescent="0.2">
      <c r="A350" s="5">
        <f t="shared" si="23"/>
        <v>46002</v>
      </c>
      <c r="B350" s="2">
        <f t="shared" si="20"/>
        <v>2025</v>
      </c>
      <c r="C350" s="2">
        <f t="shared" si="21"/>
        <v>12</v>
      </c>
      <c r="D350" s="2">
        <f t="shared" si="22"/>
        <v>11</v>
      </c>
      <c r="E350" s="2">
        <v>2025</v>
      </c>
      <c r="F350" s="2">
        <f>IF(Month&lt;= 2, Month + 12,Month)</f>
        <v>12</v>
      </c>
      <c r="G350" s="2">
        <f>12-Zone</f>
        <v>10</v>
      </c>
      <c r="H350" s="2">
        <f>INT(Year_Corrected / 100)</f>
        <v>20</v>
      </c>
      <c r="I350" s="2">
        <f>2 - aaa + INT(aaa/4)</f>
        <v>-13</v>
      </c>
      <c r="J350" s="8">
        <f xml:space="preserve"> bbb + INT(365.25 * Year_Corrected)  + INT(30.6001 * (Month_Corrected + 1))  + Day   + UTC/24 - 730550.5</f>
        <v>9475.9166666666279</v>
      </c>
      <c r="K350" s="8">
        <f>MOD((4 * Days_since_Epoch),1461)</f>
        <v>1378.6666666665114</v>
      </c>
      <c r="L350" s="8">
        <f>0.004301 * Days_since_Leap_Cycle_Start</f>
        <v>5.9296453333326662</v>
      </c>
      <c r="M350" s="8">
        <f>7.3529*SIN(Phase_with_Leap_Cycle+6.2085)</f>
        <v>-3.0533431072132111</v>
      </c>
      <c r="N350" s="8">
        <f>9.9269*SIN(2*Phase_with_Leap_Cycle+0.3704)</f>
        <v>-3.2794036813126302</v>
      </c>
      <c r="O350" s="8">
        <f>0.3337*SIN(3*Phase_with_Leap_Cycle+0.3042)</f>
        <v>-0.2290256734008693</v>
      </c>
      <c r="P350" s="8">
        <f>0.2317*SIN(4*Phase_with_Leap_Cycle+0.7158)</f>
        <v>-0.14897438811399866</v>
      </c>
      <c r="Q350" s="8">
        <f>EoT_1+EoT_2+EoT_3+EoT_4</f>
        <v>-6.7107468500407093</v>
      </c>
      <c r="R350" s="8">
        <f>4*(Zone*15-Longitude)</f>
        <v>4</v>
      </c>
      <c r="S350" s="8">
        <f>EoT+Longitude_Correction</f>
        <v>-2.7107468500407093</v>
      </c>
    </row>
    <row r="351" spans="1:19" x14ac:dyDescent="0.2">
      <c r="A351" s="5">
        <f t="shared" si="23"/>
        <v>46003</v>
      </c>
      <c r="B351" s="2">
        <f t="shared" si="20"/>
        <v>2025</v>
      </c>
      <c r="C351" s="2">
        <f t="shared" si="21"/>
        <v>12</v>
      </c>
      <c r="D351" s="2">
        <f t="shared" si="22"/>
        <v>12</v>
      </c>
      <c r="E351" s="2">
        <v>2025</v>
      </c>
      <c r="F351" s="2">
        <f>IF(Month&lt;= 2, Month + 12,Month)</f>
        <v>12</v>
      </c>
      <c r="G351" s="2">
        <f>12-Zone</f>
        <v>10</v>
      </c>
      <c r="H351" s="2">
        <f>INT(Year_Corrected / 100)</f>
        <v>20</v>
      </c>
      <c r="I351" s="2">
        <f>2 - aaa + INT(aaa/4)</f>
        <v>-13</v>
      </c>
      <c r="J351" s="8">
        <f xml:space="preserve"> bbb + INT(365.25 * Year_Corrected)  + INT(30.6001 * (Month_Corrected + 1))  + Day   + UTC/24 - 730550.5</f>
        <v>9476.9166666666279</v>
      </c>
      <c r="K351" s="8">
        <f>MOD((4 * Days_since_Epoch),1461)</f>
        <v>1382.6666666665114</v>
      </c>
      <c r="L351" s="8">
        <f>0.004301 * Days_since_Leap_Cycle_Start</f>
        <v>5.9468493333326657</v>
      </c>
      <c r="M351" s="8">
        <f>7.3529*SIN(Phase_with_Leap_Cycle+6.2085)</f>
        <v>-2.937820004286698</v>
      </c>
      <c r="N351" s="8">
        <f>9.9269*SIN(2*Phase_with_Leap_Cycle+0.3704)</f>
        <v>-2.9551380333702206</v>
      </c>
      <c r="O351" s="8">
        <f>0.3337*SIN(3*Phase_with_Leap_Cycle+0.3042)</f>
        <v>-0.21620006823001023</v>
      </c>
      <c r="P351" s="8">
        <f>0.2317*SIN(4*Phase_with_Leap_Cycle+0.7158)</f>
        <v>-0.1364194343260253</v>
      </c>
      <c r="Q351" s="8">
        <f>EoT_1+EoT_2+EoT_3+EoT_4</f>
        <v>-6.2455775402129534</v>
      </c>
      <c r="R351" s="8">
        <f>4*(Zone*15-Longitude)</f>
        <v>4</v>
      </c>
      <c r="S351" s="8">
        <f>EoT+Longitude_Correction</f>
        <v>-2.2455775402129534</v>
      </c>
    </row>
    <row r="352" spans="1:19" x14ac:dyDescent="0.2">
      <c r="A352" s="5">
        <f t="shared" si="23"/>
        <v>46004</v>
      </c>
      <c r="B352" s="2">
        <f t="shared" si="20"/>
        <v>2025</v>
      </c>
      <c r="C352" s="2">
        <f t="shared" si="21"/>
        <v>12</v>
      </c>
      <c r="D352" s="2">
        <f t="shared" si="22"/>
        <v>13</v>
      </c>
      <c r="E352" s="2">
        <v>2025</v>
      </c>
      <c r="F352" s="2">
        <f>IF(Month&lt;= 2, Month + 12,Month)</f>
        <v>12</v>
      </c>
      <c r="G352" s="2">
        <f>12-Zone</f>
        <v>10</v>
      </c>
      <c r="H352" s="2">
        <f>INT(Year_Corrected / 100)</f>
        <v>20</v>
      </c>
      <c r="I352" s="2">
        <f>2 - aaa + INT(aaa/4)</f>
        <v>-13</v>
      </c>
      <c r="J352" s="8">
        <f xml:space="preserve"> bbb + INT(365.25 * Year_Corrected)  + INT(30.6001 * (Month_Corrected + 1))  + Day   + UTC/24 - 730550.5</f>
        <v>9477.9166666666279</v>
      </c>
      <c r="K352" s="8">
        <f>MOD((4 * Days_since_Epoch),1461)</f>
        <v>1386.6666666665114</v>
      </c>
      <c r="L352" s="8">
        <f>0.004301 * Days_since_Leap_Cycle_Start</f>
        <v>5.9640533333326662</v>
      </c>
      <c r="M352" s="8">
        <f>7.3529*SIN(Phase_with_Leap_Cycle+6.2085)</f>
        <v>-2.8214273938456258</v>
      </c>
      <c r="N352" s="8">
        <f>9.9269*SIN(2*Phase_with_Leap_Cycle+0.3704)</f>
        <v>-2.627374111744857</v>
      </c>
      <c r="O352" s="8">
        <f>0.3337*SIN(3*Phase_with_Leap_Cycle+0.3042)</f>
        <v>-0.20279867746394775</v>
      </c>
      <c r="P352" s="8">
        <f>0.2317*SIN(4*Phase_with_Leap_Cycle+0.7158)</f>
        <v>-0.12321870186328344</v>
      </c>
      <c r="Q352" s="8">
        <f>EoT_1+EoT_2+EoT_3+EoT_4</f>
        <v>-5.774818884917714</v>
      </c>
      <c r="R352" s="8">
        <f>4*(Zone*15-Longitude)</f>
        <v>4</v>
      </c>
      <c r="S352" s="8">
        <f>EoT+Longitude_Correction</f>
        <v>-1.774818884917714</v>
      </c>
    </row>
    <row r="353" spans="1:19" x14ac:dyDescent="0.2">
      <c r="A353" s="5">
        <f t="shared" si="23"/>
        <v>46005</v>
      </c>
      <c r="B353" s="2">
        <f t="shared" si="20"/>
        <v>2025</v>
      </c>
      <c r="C353" s="2">
        <f t="shared" si="21"/>
        <v>12</v>
      </c>
      <c r="D353" s="2">
        <f t="shared" si="22"/>
        <v>14</v>
      </c>
      <c r="E353" s="2">
        <v>2025</v>
      </c>
      <c r="F353" s="2">
        <f>IF(Month&lt;= 2, Month + 12,Month)</f>
        <v>12</v>
      </c>
      <c r="G353" s="2">
        <f>12-Zone</f>
        <v>10</v>
      </c>
      <c r="H353" s="2">
        <f>INT(Year_Corrected / 100)</f>
        <v>20</v>
      </c>
      <c r="I353" s="2">
        <f>2 - aaa + INT(aaa/4)</f>
        <v>-13</v>
      </c>
      <c r="J353" s="8">
        <f xml:space="preserve"> bbb + INT(365.25 * Year_Corrected)  + INT(30.6001 * (Month_Corrected + 1))  + Day   + UTC/24 - 730550.5</f>
        <v>9478.9166666666279</v>
      </c>
      <c r="K353" s="8">
        <f>MOD((4 * Days_since_Epoch),1461)</f>
        <v>1390.6666666665114</v>
      </c>
      <c r="L353" s="8">
        <f>0.004301 * Days_since_Leap_Cycle_Start</f>
        <v>5.9812573333326657</v>
      </c>
      <c r="M353" s="8">
        <f>7.3529*SIN(Phase_with_Leap_Cycle+6.2085)</f>
        <v>-2.7041997246476699</v>
      </c>
      <c r="N353" s="8">
        <f>9.9269*SIN(2*Phase_with_Leap_Cycle+0.3704)</f>
        <v>-2.296499921290589</v>
      </c>
      <c r="O353" s="8">
        <f>0.3337*SIN(3*Phase_with_Leap_Cycle+0.3042)</f>
        <v>-0.18885719178410643</v>
      </c>
      <c r="P353" s="8">
        <f>0.2317*SIN(4*Phase_with_Leap_Cycle+0.7158)</f>
        <v>-0.10943468000054578</v>
      </c>
      <c r="Q353" s="8">
        <f>EoT_1+EoT_2+EoT_3+EoT_4</f>
        <v>-5.2989915177229108</v>
      </c>
      <c r="R353" s="8">
        <f>4*(Zone*15-Longitude)</f>
        <v>4</v>
      </c>
      <c r="S353" s="8">
        <f>EoT+Longitude_Correction</f>
        <v>-1.2989915177229108</v>
      </c>
    </row>
    <row r="354" spans="1:19" x14ac:dyDescent="0.2">
      <c r="A354" s="5">
        <f t="shared" si="23"/>
        <v>46006</v>
      </c>
      <c r="B354" s="2">
        <f t="shared" si="20"/>
        <v>2025</v>
      </c>
      <c r="C354" s="2">
        <f t="shared" si="21"/>
        <v>12</v>
      </c>
      <c r="D354" s="2">
        <f t="shared" si="22"/>
        <v>15</v>
      </c>
      <c r="E354" s="2">
        <v>2025</v>
      </c>
      <c r="F354" s="2">
        <f>IF(Month&lt;= 2, Month + 12,Month)</f>
        <v>12</v>
      </c>
      <c r="G354" s="2">
        <f>12-Zone</f>
        <v>10</v>
      </c>
      <c r="H354" s="2">
        <f>INT(Year_Corrected / 100)</f>
        <v>20</v>
      </c>
      <c r="I354" s="2">
        <f>2 - aaa + INT(aaa/4)</f>
        <v>-13</v>
      </c>
      <c r="J354" s="8">
        <f xml:space="preserve"> bbb + INT(365.25 * Year_Corrected)  + INT(30.6001 * (Month_Corrected + 1))  + Day   + UTC/24 - 730550.5</f>
        <v>9479.9166666666279</v>
      </c>
      <c r="K354" s="8">
        <f>MOD((4 * Days_since_Epoch),1461)</f>
        <v>1394.6666666665114</v>
      </c>
      <c r="L354" s="8">
        <f>0.004301 * Days_since_Leap_Cycle_Start</f>
        <v>5.9984613333326662</v>
      </c>
      <c r="M354" s="8">
        <f>7.3529*SIN(Phase_with_Leap_Cycle+6.2085)</f>
        <v>-2.5861716926030951</v>
      </c>
      <c r="N354" s="8">
        <f>9.9269*SIN(2*Phase_with_Leap_Cycle+0.3704)</f>
        <v>-1.9629071487779359</v>
      </c>
      <c r="O354" s="8">
        <f>0.3337*SIN(3*Phase_with_Leap_Cycle+0.3042)</f>
        <v>-0.17441274025661332</v>
      </c>
      <c r="P354" s="8">
        <f>0.2317*SIN(4*Phase_with_Leap_Cycle+0.7158)</f>
        <v>-9.5132619172365637E-2</v>
      </c>
      <c r="Q354" s="8">
        <f>EoT_1+EoT_2+EoT_3+EoT_4</f>
        <v>-4.8186242008100102</v>
      </c>
      <c r="R354" s="8">
        <f>4*(Zone*15-Longitude)</f>
        <v>4</v>
      </c>
      <c r="S354" s="8">
        <f>EoT+Longitude_Correction</f>
        <v>-0.81862420081001019</v>
      </c>
    </row>
    <row r="355" spans="1:19" x14ac:dyDescent="0.2">
      <c r="A355" s="5">
        <f t="shared" si="23"/>
        <v>46007</v>
      </c>
      <c r="B355" s="2">
        <f t="shared" si="20"/>
        <v>2025</v>
      </c>
      <c r="C355" s="2">
        <f t="shared" si="21"/>
        <v>12</v>
      </c>
      <c r="D355" s="2">
        <f t="shared" si="22"/>
        <v>16</v>
      </c>
      <c r="E355" s="2">
        <v>2025</v>
      </c>
      <c r="F355" s="2">
        <f>IF(Month&lt;= 2, Month + 12,Month)</f>
        <v>12</v>
      </c>
      <c r="G355" s="2">
        <f>12-Zone</f>
        <v>10</v>
      </c>
      <c r="H355" s="2">
        <f>INT(Year_Corrected / 100)</f>
        <v>20</v>
      </c>
      <c r="I355" s="2">
        <f>2 - aaa + INT(aaa/4)</f>
        <v>-13</v>
      </c>
      <c r="J355" s="8">
        <f xml:space="preserve"> bbb + INT(365.25 * Year_Corrected)  + INT(30.6001 * (Month_Corrected + 1))  + Day   + UTC/24 - 730550.5</f>
        <v>9480.9166666666279</v>
      </c>
      <c r="K355" s="8">
        <f>MOD((4 * Days_since_Epoch),1461)</f>
        <v>1398.6666666665114</v>
      </c>
      <c r="L355" s="8">
        <f>0.004301 * Days_since_Leap_Cycle_Start</f>
        <v>6.0156653333326657</v>
      </c>
      <c r="M355" s="8">
        <f>7.3529*SIN(Phase_with_Leap_Cycle+6.2085)</f>
        <v>-2.4673782305058491</v>
      </c>
      <c r="N355" s="8">
        <f>9.9269*SIN(2*Phase_with_Leap_Cycle+0.3704)</f>
        <v>-1.6269906992177039</v>
      </c>
      <c r="O355" s="8">
        <f>0.3337*SIN(3*Phase_with_Leap_Cycle+0.3042)</f>
        <v>-0.1595037914499024</v>
      </c>
      <c r="P355" s="8">
        <f>0.2317*SIN(4*Phase_with_Leap_Cycle+0.7158)</f>
        <v>-8.0380222092318335E-2</v>
      </c>
      <c r="Q355" s="8">
        <f>EoT_1+EoT_2+EoT_3+EoT_4</f>
        <v>-4.3342529432657733</v>
      </c>
      <c r="R355" s="8">
        <f>4*(Zone*15-Longitude)</f>
        <v>4</v>
      </c>
      <c r="S355" s="8">
        <f>EoT+Longitude_Correction</f>
        <v>-0.33425294326577326</v>
      </c>
    </row>
    <row r="356" spans="1:19" x14ac:dyDescent="0.2">
      <c r="A356" s="5">
        <f t="shared" si="23"/>
        <v>46008</v>
      </c>
      <c r="B356" s="2">
        <f t="shared" si="20"/>
        <v>2025</v>
      </c>
      <c r="C356" s="2">
        <f t="shared" si="21"/>
        <v>12</v>
      </c>
      <c r="D356" s="2">
        <f t="shared" si="22"/>
        <v>17</v>
      </c>
      <c r="E356" s="2">
        <v>2025</v>
      </c>
      <c r="F356" s="2">
        <f>IF(Month&lt;= 2, Month + 12,Month)</f>
        <v>12</v>
      </c>
      <c r="G356" s="2">
        <f>12-Zone</f>
        <v>10</v>
      </c>
      <c r="H356" s="2">
        <f>INT(Year_Corrected / 100)</f>
        <v>20</v>
      </c>
      <c r="I356" s="2">
        <f>2 - aaa + INT(aaa/4)</f>
        <v>-13</v>
      </c>
      <c r="J356" s="8">
        <f xml:space="preserve"> bbb + INT(365.25 * Year_Corrected)  + INT(30.6001 * (Month_Corrected + 1))  + Day   + UTC/24 - 730550.5</f>
        <v>9481.9166666666279</v>
      </c>
      <c r="K356" s="8">
        <f>MOD((4 * Days_since_Epoch),1461)</f>
        <v>1402.6666666665114</v>
      </c>
      <c r="L356" s="8">
        <f>0.004301 * Days_since_Leap_Cycle_Start</f>
        <v>6.0328693333326662</v>
      </c>
      <c r="M356" s="8">
        <f>7.3529*SIN(Phase_with_Leap_Cycle+6.2085)</f>
        <v>-2.3478544976944038</v>
      </c>
      <c r="N356" s="8">
        <f>9.9269*SIN(2*Phase_with_Leap_Cycle+0.3704)</f>
        <v>-1.2891482283747981</v>
      </c>
      <c r="O356" s="8">
        <f>0.3337*SIN(3*Phase_with_Leap_Cycle+0.3042)</f>
        <v>-0.14417005098494107</v>
      </c>
      <c r="P356" s="8">
        <f>0.2317*SIN(4*Phase_with_Leap_Cycle+0.7158)</f>
        <v>-6.524732326369774E-2</v>
      </c>
      <c r="Q356" s="8">
        <f>EoT_1+EoT_2+EoT_3+EoT_4</f>
        <v>-3.8464201003178409</v>
      </c>
      <c r="R356" s="8">
        <f>4*(Zone*15-Longitude)</f>
        <v>4</v>
      </c>
      <c r="S356" s="8">
        <f>EoT+Longitude_Correction</f>
        <v>0.15357989968215913</v>
      </c>
    </row>
    <row r="357" spans="1:19" x14ac:dyDescent="0.2">
      <c r="A357" s="5">
        <f t="shared" si="23"/>
        <v>46009</v>
      </c>
      <c r="B357" s="2">
        <f t="shared" si="20"/>
        <v>2025</v>
      </c>
      <c r="C357" s="2">
        <f t="shared" si="21"/>
        <v>12</v>
      </c>
      <c r="D357" s="2">
        <f t="shared" si="22"/>
        <v>18</v>
      </c>
      <c r="E357" s="2">
        <v>2025</v>
      </c>
      <c r="F357" s="2">
        <f>IF(Month&lt;= 2, Month + 12,Month)</f>
        <v>12</v>
      </c>
      <c r="G357" s="2">
        <f>12-Zone</f>
        <v>10</v>
      </c>
      <c r="H357" s="2">
        <f>INT(Year_Corrected / 100)</f>
        <v>20</v>
      </c>
      <c r="I357" s="2">
        <f>2 - aaa + INT(aaa/4)</f>
        <v>-13</v>
      </c>
      <c r="J357" s="8">
        <f xml:space="preserve"> bbb + INT(365.25 * Year_Corrected)  + INT(30.6001 * (Month_Corrected + 1))  + Day   + UTC/24 - 730550.5</f>
        <v>9482.9166666666279</v>
      </c>
      <c r="K357" s="8">
        <f>MOD((4 * Days_since_Epoch),1461)</f>
        <v>1406.6666666665114</v>
      </c>
      <c r="L357" s="8">
        <f>0.004301 * Days_since_Leap_Cycle_Start</f>
        <v>6.0500733333326657</v>
      </c>
      <c r="M357" s="8">
        <f>7.3529*SIN(Phase_with_Leap_Cycle+6.2085)</f>
        <v>-2.2276358696457348</v>
      </c>
      <c r="N357" s="8">
        <f>9.9269*SIN(2*Phase_with_Leap_Cycle+0.3704)</f>
        <v>-0.9497796720259859</v>
      </c>
      <c r="O357" s="8">
        <f>0.3337*SIN(3*Phase_with_Leap_Cycle+0.3042)</f>
        <v>-0.12845235579093592</v>
      </c>
      <c r="P357" s="8">
        <f>0.2317*SIN(4*Phase_with_Leap_Cycle+0.7158)</f>
        <v>-4.9805558398815938E-2</v>
      </c>
      <c r="Q357" s="8">
        <f>EoT_1+EoT_2+EoT_3+EoT_4</f>
        <v>-3.3556734558614725</v>
      </c>
      <c r="R357" s="8">
        <f>4*(Zone*15-Longitude)</f>
        <v>4</v>
      </c>
      <c r="S357" s="8">
        <f>EoT+Longitude_Correction</f>
        <v>0.64432654413852752</v>
      </c>
    </row>
    <row r="358" spans="1:19" x14ac:dyDescent="0.2">
      <c r="A358" s="5">
        <f t="shared" si="23"/>
        <v>46010</v>
      </c>
      <c r="B358" s="2">
        <f t="shared" si="20"/>
        <v>2025</v>
      </c>
      <c r="C358" s="2">
        <f t="shared" si="21"/>
        <v>12</v>
      </c>
      <c r="D358" s="2">
        <f t="shared" si="22"/>
        <v>19</v>
      </c>
      <c r="E358" s="2">
        <v>2025</v>
      </c>
      <c r="F358" s="2">
        <f>IF(Month&lt;= 2, Month + 12,Month)</f>
        <v>12</v>
      </c>
      <c r="G358" s="2">
        <f>12-Zone</f>
        <v>10</v>
      </c>
      <c r="H358" s="2">
        <f>INT(Year_Corrected / 100)</f>
        <v>20</v>
      </c>
      <c r="I358" s="2">
        <f>2 - aaa + INT(aaa/4)</f>
        <v>-13</v>
      </c>
      <c r="J358" s="8">
        <f xml:space="preserve"> bbb + INT(365.25 * Year_Corrected)  + INT(30.6001 * (Month_Corrected + 1))  + Day   + UTC/24 - 730550.5</f>
        <v>9483.9166666666279</v>
      </c>
      <c r="K358" s="8">
        <f>MOD((4 * Days_since_Epoch),1461)</f>
        <v>1410.6666666665114</v>
      </c>
      <c r="L358" s="8">
        <f>0.004301 * Days_since_Leap_Cycle_Start</f>
        <v>6.0672773333326662</v>
      </c>
      <c r="M358" s="8">
        <f>7.3529*SIN(Phase_with_Leap_Cycle+6.2085)</f>
        <v>-2.1067579275051442</v>
      </c>
      <c r="N358" s="8">
        <f>9.9269*SIN(2*Phase_with_Leap_Cycle+0.3704)</f>
        <v>-0.60928677251831953</v>
      </c>
      <c r="O358" s="8">
        <f>0.3337*SIN(3*Phase_with_Leap_Cycle+0.3042)</f>
        <v>-0.11239256534811799</v>
      </c>
      <c r="P358" s="8">
        <f>0.2317*SIN(4*Phase_with_Leap_Cycle+0.7158)</f>
        <v>-3.412802531177523E-2</v>
      </c>
      <c r="Q358" s="8">
        <f>EoT_1+EoT_2+EoT_3+EoT_4</f>
        <v>-2.862565290683357</v>
      </c>
      <c r="R358" s="8">
        <f>4*(Zone*15-Longitude)</f>
        <v>4</v>
      </c>
      <c r="S358" s="8">
        <f>EoT+Longitude_Correction</f>
        <v>1.137434709316643</v>
      </c>
    </row>
    <row r="359" spans="1:19" x14ac:dyDescent="0.2">
      <c r="A359" s="5">
        <f t="shared" si="23"/>
        <v>46011</v>
      </c>
      <c r="B359" s="2">
        <f t="shared" si="20"/>
        <v>2025</v>
      </c>
      <c r="C359" s="2">
        <f t="shared" si="21"/>
        <v>12</v>
      </c>
      <c r="D359" s="2">
        <f t="shared" si="22"/>
        <v>20</v>
      </c>
      <c r="E359" s="2">
        <v>2025</v>
      </c>
      <c r="F359" s="2">
        <f>IF(Month&lt;= 2, Month + 12,Month)</f>
        <v>12</v>
      </c>
      <c r="G359" s="2">
        <f>12-Zone</f>
        <v>10</v>
      </c>
      <c r="H359" s="2">
        <f>INT(Year_Corrected / 100)</f>
        <v>20</v>
      </c>
      <c r="I359" s="2">
        <f>2 - aaa + INT(aaa/4)</f>
        <v>-13</v>
      </c>
      <c r="J359" s="8">
        <f xml:space="preserve"> bbb + INT(365.25 * Year_Corrected)  + INT(30.6001 * (Month_Corrected + 1))  + Day   + UTC/24 - 730550.5</f>
        <v>9484.9166666666279</v>
      </c>
      <c r="K359" s="8">
        <f>MOD((4 * Days_since_Epoch),1461)</f>
        <v>1414.6666666665114</v>
      </c>
      <c r="L359" s="8">
        <f>0.004301 * Days_since_Leap_Cycle_Start</f>
        <v>6.0844813333326657</v>
      </c>
      <c r="M359" s="8">
        <f>7.3529*SIN(Phase_with_Leap_Cycle+6.2085)</f>
        <v>-1.9852564475553447</v>
      </c>
      <c r="N359" s="8">
        <f>9.9269*SIN(2*Phase_with_Leap_Cycle+0.3704)</f>
        <v>-0.26807260318922943</v>
      </c>
      <c r="O359" s="8">
        <f>0.3337*SIN(3*Phase_with_Leap_Cycle+0.3042)</f>
        <v>-9.6033450207279075E-2</v>
      </c>
      <c r="P359" s="8">
        <f>0.2317*SIN(4*Phase_with_Leap_Cycle+0.7158)</f>
        <v>-1.8288937889994354E-2</v>
      </c>
      <c r="Q359" s="8">
        <f>EoT_1+EoT_2+EoT_3+EoT_4</f>
        <v>-2.3676514388418477</v>
      </c>
      <c r="R359" s="8">
        <f>4*(Zone*15-Longitude)</f>
        <v>4</v>
      </c>
      <c r="S359" s="8">
        <f>EoT+Longitude_Correction</f>
        <v>1.6323485611581523</v>
      </c>
    </row>
    <row r="360" spans="1:19" x14ac:dyDescent="0.2">
      <c r="A360" s="5">
        <f t="shared" si="23"/>
        <v>46012</v>
      </c>
      <c r="B360" s="2">
        <f t="shared" si="20"/>
        <v>2025</v>
      </c>
      <c r="C360" s="2">
        <f t="shared" si="21"/>
        <v>12</v>
      </c>
      <c r="D360" s="2">
        <f t="shared" si="22"/>
        <v>21</v>
      </c>
      <c r="E360" s="2">
        <v>2025</v>
      </c>
      <c r="F360" s="2">
        <f>IF(Month&lt;= 2, Month + 12,Month)</f>
        <v>12</v>
      </c>
      <c r="G360" s="2">
        <f>12-Zone</f>
        <v>10</v>
      </c>
      <c r="H360" s="2">
        <f>INT(Year_Corrected / 100)</f>
        <v>20</v>
      </c>
      <c r="I360" s="2">
        <f>2 - aaa + INT(aaa/4)</f>
        <v>-13</v>
      </c>
      <c r="J360" s="8">
        <f xml:space="preserve"> bbb + INT(365.25 * Year_Corrected)  + INT(30.6001 * (Month_Corrected + 1))  + Day   + UTC/24 - 730550.5</f>
        <v>9485.9166666666279</v>
      </c>
      <c r="K360" s="8">
        <f>MOD((4 * Days_since_Epoch),1461)</f>
        <v>1418.6666666665114</v>
      </c>
      <c r="L360" s="8">
        <f>0.004301 * Days_since_Leap_Cycle_Start</f>
        <v>6.1016853333326662</v>
      </c>
      <c r="M360" s="8">
        <f>7.3529*SIN(Phase_with_Leap_Cycle+6.2085)</f>
        <v>-1.8631673906277337</v>
      </c>
      <c r="N360" s="8">
        <f>9.9269*SIN(2*Phase_with_Leap_Cycle+0.3704)</f>
        <v>7.3458908789278674E-2</v>
      </c>
      <c r="O360" s="8">
        <f>0.3337*SIN(3*Phase_with_Leap_Cycle+0.3042)</f>
        <v>-7.9418578082921909E-2</v>
      </c>
      <c r="P360" s="8">
        <f>0.2317*SIN(4*Phase_with_Leap_Cycle+0.7158)</f>
        <v>-2.363274782483841E-3</v>
      </c>
      <c r="Q360" s="8">
        <f>EoT_1+EoT_2+EoT_3+EoT_4</f>
        <v>-1.8714903347038607</v>
      </c>
      <c r="R360" s="8">
        <f>4*(Zone*15-Longitude)</f>
        <v>4</v>
      </c>
      <c r="S360" s="8">
        <f>EoT+Longitude_Correction</f>
        <v>2.1285096652961393</v>
      </c>
    </row>
    <row r="361" spans="1:19" x14ac:dyDescent="0.2">
      <c r="A361" s="5">
        <f t="shared" si="23"/>
        <v>46013</v>
      </c>
      <c r="B361" s="2">
        <f t="shared" si="20"/>
        <v>2025</v>
      </c>
      <c r="C361" s="2">
        <f t="shared" si="21"/>
        <v>12</v>
      </c>
      <c r="D361" s="2">
        <f t="shared" si="22"/>
        <v>22</v>
      </c>
      <c r="E361" s="2">
        <v>2025</v>
      </c>
      <c r="F361" s="2">
        <f>IF(Month&lt;= 2, Month + 12,Month)</f>
        <v>12</v>
      </c>
      <c r="G361" s="2">
        <f>12-Zone</f>
        <v>10</v>
      </c>
      <c r="H361" s="2">
        <f>INT(Year_Corrected / 100)</f>
        <v>20</v>
      </c>
      <c r="I361" s="2">
        <f>2 - aaa + INT(aaa/4)</f>
        <v>-13</v>
      </c>
      <c r="J361" s="8">
        <f xml:space="preserve"> bbb + INT(365.25 * Year_Corrected)  + INT(30.6001 * (Month_Corrected + 1))  + Day   + UTC/24 - 730550.5</f>
        <v>9486.9166666666279</v>
      </c>
      <c r="K361" s="8">
        <f>MOD((4 * Days_since_Epoch),1461)</f>
        <v>1422.6666666665114</v>
      </c>
      <c r="L361" s="8">
        <f>0.004301 * Days_since_Leap_Cycle_Start</f>
        <v>6.1188893333326657</v>
      </c>
      <c r="M361" s="8">
        <f>7.3529*SIN(Phase_with_Leap_Cycle+6.2085)</f>
        <v>-1.7405268914590499</v>
      </c>
      <c r="N361" s="8">
        <f>9.9269*SIN(2*Phase_with_Leap_Cycle+0.3704)</f>
        <v>0.41490346057691074</v>
      </c>
      <c r="O361" s="8">
        <f>0.3337*SIN(3*Phase_with_Leap_Cycle+0.3042)</f>
        <v>-6.2592197823410203E-2</v>
      </c>
      <c r="P361" s="8">
        <f>0.2317*SIN(4*Phase_with_Leap_Cycle+0.7158)</f>
        <v>1.3573575532073619E-2</v>
      </c>
      <c r="Q361" s="8">
        <f>EoT_1+EoT_2+EoT_3+EoT_4</f>
        <v>-1.3746420531734758</v>
      </c>
      <c r="R361" s="8">
        <f>4*(Zone*15-Longitude)</f>
        <v>4</v>
      </c>
      <c r="S361" s="8">
        <f>EoT+Longitude_Correction</f>
        <v>2.625357946826524</v>
      </c>
    </row>
    <row r="362" spans="1:19" x14ac:dyDescent="0.2">
      <c r="A362" s="5">
        <f t="shared" si="23"/>
        <v>46014</v>
      </c>
      <c r="B362" s="2">
        <f t="shared" si="20"/>
        <v>2025</v>
      </c>
      <c r="C362" s="2">
        <f t="shared" si="21"/>
        <v>12</v>
      </c>
      <c r="D362" s="2">
        <f t="shared" si="22"/>
        <v>23</v>
      </c>
      <c r="E362" s="2">
        <v>2025</v>
      </c>
      <c r="F362" s="2">
        <f>IF(Month&lt;= 2, Month + 12,Month)</f>
        <v>12</v>
      </c>
      <c r="G362" s="2">
        <f>12-Zone</f>
        <v>10</v>
      </c>
      <c r="H362" s="2">
        <f>INT(Year_Corrected / 100)</f>
        <v>20</v>
      </c>
      <c r="I362" s="2">
        <f>2 - aaa + INT(aaa/4)</f>
        <v>-13</v>
      </c>
      <c r="J362" s="8">
        <f xml:space="preserve"> bbb + INT(365.25 * Year_Corrected)  + INT(30.6001 * (Month_Corrected + 1))  + Day   + UTC/24 - 730550.5</f>
        <v>9487.9166666666279</v>
      </c>
      <c r="K362" s="8">
        <f>MOD((4 * Days_since_Epoch),1461)</f>
        <v>1426.6666666665114</v>
      </c>
      <c r="L362" s="8">
        <f>0.004301 * Days_since_Leap_Cycle_Start</f>
        <v>6.1360933333326662</v>
      </c>
      <c r="M362" s="8">
        <f>7.3529*SIN(Phase_with_Leap_Cycle+6.2085)</f>
        <v>-1.6173712479965554</v>
      </c>
      <c r="N362" s="8">
        <f>9.9269*SIN(2*Phase_with_Leap_Cycle+0.3704)</f>
        <v>0.75585685227636612</v>
      </c>
      <c r="O362" s="8">
        <f>0.3337*SIN(3*Phase_with_Leap_Cycle+0.3042)</f>
        <v>-4.5599121567111427E-2</v>
      </c>
      <c r="P362" s="8">
        <f>0.2317*SIN(4*Phase_with_Leap_Cycle+0.7158)</f>
        <v>2.9446171617296686E-2</v>
      </c>
      <c r="Q362" s="8">
        <f>EoT_1+EoT_2+EoT_3+EoT_4</f>
        <v>-0.87766734567000404</v>
      </c>
      <c r="R362" s="8">
        <f>4*(Zone*15-Longitude)</f>
        <v>4</v>
      </c>
      <c r="S362" s="8">
        <f>EoT+Longitude_Correction</f>
        <v>3.1223326543299961</v>
      </c>
    </row>
    <row r="363" spans="1:19" x14ac:dyDescent="0.2">
      <c r="A363" s="5">
        <f t="shared" si="23"/>
        <v>46015</v>
      </c>
      <c r="B363" s="2">
        <f t="shared" si="20"/>
        <v>2025</v>
      </c>
      <c r="C363" s="2">
        <f t="shared" si="21"/>
        <v>12</v>
      </c>
      <c r="D363" s="2">
        <f t="shared" si="22"/>
        <v>24</v>
      </c>
      <c r="E363" s="2">
        <v>2025</v>
      </c>
      <c r="F363" s="2">
        <f>IF(Month&lt;= 2, Month + 12,Month)</f>
        <v>12</v>
      </c>
      <c r="G363" s="2">
        <f>12-Zone</f>
        <v>10</v>
      </c>
      <c r="H363" s="2">
        <f>INT(Year_Corrected / 100)</f>
        <v>20</v>
      </c>
      <c r="I363" s="2">
        <f>2 - aaa + INT(aaa/4)</f>
        <v>-13</v>
      </c>
      <c r="J363" s="8">
        <f xml:space="preserve"> bbb + INT(365.25 * Year_Corrected)  + INT(30.6001 * (Month_Corrected + 1))  + Day   + UTC/24 - 730550.5</f>
        <v>9488.9166666666279</v>
      </c>
      <c r="K363" s="8">
        <f>MOD((4 * Days_since_Epoch),1461)</f>
        <v>1430.6666666665114</v>
      </c>
      <c r="L363" s="8">
        <f>0.004301 * Days_since_Leap_Cycle_Start</f>
        <v>6.1532973333326657</v>
      </c>
      <c r="M363" s="8">
        <f>7.3529*SIN(Phase_with_Leap_Cycle+6.2085)</f>
        <v>-1.4937369106549689</v>
      </c>
      <c r="N363" s="8">
        <f>9.9269*SIN(2*Phase_with_Leap_Cycle+0.3704)</f>
        <v>1.095915465422475</v>
      </c>
      <c r="O363" s="8">
        <f>0.3337*SIN(3*Phase_with_Leap_Cycle+0.3042)</f>
        <v>-2.848460539838835E-2</v>
      </c>
      <c r="P363" s="8">
        <f>0.2317*SIN(4*Phase_with_Leap_Cycle+0.7158)</f>
        <v>4.5179376201755495E-2</v>
      </c>
      <c r="Q363" s="8">
        <f>EoT_1+EoT_2+EoT_3+EoT_4</f>
        <v>-0.38112667442912684</v>
      </c>
      <c r="R363" s="8">
        <f>4*(Zone*15-Longitude)</f>
        <v>4</v>
      </c>
      <c r="S363" s="8">
        <f>EoT+Longitude_Correction</f>
        <v>3.6188733255708732</v>
      </c>
    </row>
    <row r="364" spans="1:19" x14ac:dyDescent="0.2">
      <c r="A364" s="5">
        <f t="shared" si="23"/>
        <v>46016</v>
      </c>
      <c r="B364" s="2">
        <f t="shared" si="20"/>
        <v>2025</v>
      </c>
      <c r="C364" s="2">
        <f t="shared" si="21"/>
        <v>12</v>
      </c>
      <c r="D364" s="2">
        <f t="shared" si="22"/>
        <v>25</v>
      </c>
      <c r="E364" s="2">
        <v>2025</v>
      </c>
      <c r="F364" s="2">
        <f>IF(Month&lt;= 2, Month + 12,Month)</f>
        <v>12</v>
      </c>
      <c r="G364" s="2">
        <f>12-Zone</f>
        <v>10</v>
      </c>
      <c r="H364" s="2">
        <f>INT(Year_Corrected / 100)</f>
        <v>20</v>
      </c>
      <c r="I364" s="2">
        <f>2 - aaa + INT(aaa/4)</f>
        <v>-13</v>
      </c>
      <c r="J364" s="8">
        <f xml:space="preserve"> bbb + INT(365.25 * Year_Corrected)  + INT(30.6001 * (Month_Corrected + 1))  + Day   + UTC/24 - 730550.5</f>
        <v>9489.9166666666279</v>
      </c>
      <c r="K364" s="8">
        <f>MOD((4 * Days_since_Epoch),1461)</f>
        <v>1434.6666666665114</v>
      </c>
      <c r="L364" s="8">
        <f>0.004301 * Days_since_Leap_Cycle_Start</f>
        <v>6.1705013333326661</v>
      </c>
      <c r="M364" s="8">
        <f>7.3529*SIN(Phase_with_Leap_Cycle+6.2085)</f>
        <v>-1.3696604715281366</v>
      </c>
      <c r="N364" s="8">
        <f>9.9269*SIN(2*Phase_with_Leap_Cycle+0.3704)</f>
        <v>1.4346767407833201</v>
      </c>
      <c r="O364" s="8">
        <f>0.3337*SIN(3*Phase_with_Leap_Cycle+0.3042)</f>
        <v>-1.1294228821257694E-2</v>
      </c>
      <c r="P364" s="8">
        <f>0.2317*SIN(4*Phase_with_Leap_Cycle+0.7158)</f>
        <v>6.0698711861786915E-2</v>
      </c>
      <c r="Q364" s="8">
        <f>EoT_1+EoT_2+EoT_3+EoT_4</f>
        <v>0.11442075229571266</v>
      </c>
      <c r="R364" s="8">
        <f>4*(Zone*15-Longitude)</f>
        <v>4</v>
      </c>
      <c r="S364" s="8">
        <f>EoT+Longitude_Correction</f>
        <v>4.1144207522957128</v>
      </c>
    </row>
    <row r="365" spans="1:19" x14ac:dyDescent="0.2">
      <c r="A365" s="5">
        <f t="shared" si="23"/>
        <v>46017</v>
      </c>
      <c r="B365" s="2">
        <f t="shared" si="20"/>
        <v>2025</v>
      </c>
      <c r="C365" s="2">
        <f t="shared" si="21"/>
        <v>12</v>
      </c>
      <c r="D365" s="2">
        <f t="shared" si="22"/>
        <v>26</v>
      </c>
      <c r="E365" s="2">
        <v>2025</v>
      </c>
      <c r="F365" s="2">
        <f>IF(Month&lt;= 2, Month + 12,Month)</f>
        <v>12</v>
      </c>
      <c r="G365" s="2">
        <f>12-Zone</f>
        <v>10</v>
      </c>
      <c r="H365" s="2">
        <f>INT(Year_Corrected / 100)</f>
        <v>20</v>
      </c>
      <c r="I365" s="2">
        <f>2 - aaa + INT(aaa/4)</f>
        <v>-13</v>
      </c>
      <c r="J365" s="8">
        <f xml:space="preserve"> bbb + INT(365.25 * Year_Corrected)  + INT(30.6001 * (Month_Corrected + 1))  + Day   + UTC/24 - 730550.5</f>
        <v>9490.9166666666279</v>
      </c>
      <c r="K365" s="8">
        <f>MOD((4 * Days_since_Epoch),1461)</f>
        <v>1438.6666666665114</v>
      </c>
      <c r="L365" s="8">
        <f>0.004301 * Days_since_Leap_Cycle_Start</f>
        <v>6.1877053333326657</v>
      </c>
      <c r="M365" s="8">
        <f>7.3529*SIN(Phase_with_Leap_Cycle+6.2085)</f>
        <v>-1.2451786535589617</v>
      </c>
      <c r="N365" s="8">
        <f>9.9269*SIN(2*Phase_with_Leap_Cycle+0.3704)</f>
        <v>1.7717396549071662</v>
      </c>
      <c r="O365" s="8">
        <f>0.3337*SIN(3*Phase_with_Leap_Cycle+0.3042)</f>
        <v>5.9262266282673363E-3</v>
      </c>
      <c r="P365" s="8">
        <f>0.2317*SIN(4*Phase_with_Leap_Cycle+0.7158)</f>
        <v>7.593071358072713E-2</v>
      </c>
      <c r="Q365" s="8">
        <f>EoT_1+EoT_2+EoT_3+EoT_4</f>
        <v>0.60841794155719897</v>
      </c>
      <c r="R365" s="8">
        <f>4*(Zone*15-Longitude)</f>
        <v>4</v>
      </c>
      <c r="S365" s="8">
        <f>EoT+Longitude_Correction</f>
        <v>4.6084179415571986</v>
      </c>
    </row>
    <row r="366" spans="1:19" x14ac:dyDescent="0.2">
      <c r="A366" s="5">
        <f t="shared" si="23"/>
        <v>46018</v>
      </c>
      <c r="B366" s="2">
        <f t="shared" si="20"/>
        <v>2025</v>
      </c>
      <c r="C366" s="2">
        <f t="shared" si="21"/>
        <v>12</v>
      </c>
      <c r="D366" s="2">
        <f t="shared" si="22"/>
        <v>27</v>
      </c>
      <c r="E366" s="2">
        <v>2025</v>
      </c>
      <c r="F366" s="2">
        <f>IF(Month&lt;= 2, Month + 12,Month)</f>
        <v>12</v>
      </c>
      <c r="G366" s="2">
        <f>12-Zone</f>
        <v>10</v>
      </c>
      <c r="H366" s="2">
        <f>INT(Year_Corrected / 100)</f>
        <v>20</v>
      </c>
      <c r="I366" s="2">
        <f>2 - aaa + INT(aaa/4)</f>
        <v>-13</v>
      </c>
      <c r="J366" s="8">
        <f xml:space="preserve"> bbb + INT(365.25 * Year_Corrected)  + INT(30.6001 * (Month_Corrected + 1))  + Day   + UTC/24 - 730550.5</f>
        <v>9491.9166666666279</v>
      </c>
      <c r="K366" s="8">
        <f>MOD((4 * Days_since_Epoch),1461)</f>
        <v>1442.6666666665114</v>
      </c>
      <c r="L366" s="8">
        <f>0.004301 * Days_since_Leap_Cycle_Start</f>
        <v>6.2049093333326661</v>
      </c>
      <c r="M366" s="8">
        <f>7.3529*SIN(Phase_with_Leap_Cycle+6.2085)</f>
        <v>-1.1203282996704116</v>
      </c>
      <c r="N366" s="8">
        <f>9.9269*SIN(2*Phase_with_Leap_Cycle+0.3704)</f>
        <v>2.1067051948516204</v>
      </c>
      <c r="O366" s="8">
        <f>0.3337*SIN(3*Phase_with_Leap_Cycle+0.3042)</f>
        <v>2.3130899307906395E-2</v>
      </c>
      <c r="P366" s="8">
        <f>0.2317*SIN(4*Phase_with_Leap_Cycle+0.7158)</f>
        <v>9.0803276515651787E-2</v>
      </c>
      <c r="Q366" s="8">
        <f>EoT_1+EoT_2+EoT_3+EoT_4</f>
        <v>1.100311071004767</v>
      </c>
      <c r="R366" s="8">
        <f>4*(Zone*15-Longitude)</f>
        <v>4</v>
      </c>
      <c r="S366" s="8">
        <f>EoT+Longitude_Correction</f>
        <v>5.100311071004767</v>
      </c>
    </row>
    <row r="367" spans="1:19" x14ac:dyDescent="0.2">
      <c r="A367" s="5">
        <f t="shared" si="23"/>
        <v>46019</v>
      </c>
      <c r="B367" s="2">
        <f t="shared" si="20"/>
        <v>2025</v>
      </c>
      <c r="C367" s="2">
        <f t="shared" si="21"/>
        <v>12</v>
      </c>
      <c r="D367" s="2">
        <f t="shared" si="22"/>
        <v>28</v>
      </c>
      <c r="E367" s="2">
        <v>2025</v>
      </c>
      <c r="F367" s="2">
        <f>IF(Month&lt;= 2, Month + 12,Month)</f>
        <v>12</v>
      </c>
      <c r="G367" s="2">
        <f>12-Zone</f>
        <v>10</v>
      </c>
      <c r="H367" s="2">
        <f>INT(Year_Corrected / 100)</f>
        <v>20</v>
      </c>
      <c r="I367" s="2">
        <f>2 - aaa + INT(aaa/4)</f>
        <v>-13</v>
      </c>
      <c r="J367" s="8">
        <f xml:space="preserve"> bbb + INT(365.25 * Year_Corrected)  + INT(30.6001 * (Month_Corrected + 1))  + Day   + UTC/24 - 730550.5</f>
        <v>9492.9166666666279</v>
      </c>
      <c r="K367" s="8">
        <f>MOD((4 * Days_since_Epoch),1461)</f>
        <v>1446.6666666665114</v>
      </c>
      <c r="L367" s="8">
        <f>0.004301 * Days_since_Leap_Cycle_Start</f>
        <v>6.2221133333326657</v>
      </c>
      <c r="M367" s="8">
        <f>7.3529*SIN(Phase_with_Leap_Cycle+6.2085)</f>
        <v>-0.99514636186116079</v>
      </c>
      <c r="N367" s="8">
        <f>9.9269*SIN(2*Phase_with_Leap_Cycle+0.3704)</f>
        <v>2.4391768305324883</v>
      </c>
      <c r="O367" s="8">
        <f>0.3337*SIN(3*Phase_with_Leap_Cycle+0.3042)</f>
        <v>4.027396960816202E-2</v>
      </c>
      <c r="P367" s="8">
        <f>0.2317*SIN(4*Phase_with_Leap_Cycle+0.7158)</f>
        <v>0.10524599732534948</v>
      </c>
      <c r="Q367" s="8">
        <f>EoT_1+EoT_2+EoT_3+EoT_4</f>
        <v>1.5895504356048391</v>
      </c>
      <c r="R367" s="8">
        <f>4*(Zone*15-Longitude)</f>
        <v>4</v>
      </c>
      <c r="S367" s="8">
        <f>EoT+Longitude_Correction</f>
        <v>5.5895504356048393</v>
      </c>
    </row>
    <row r="368" spans="1:19" x14ac:dyDescent="0.2">
      <c r="A368" s="5">
        <f t="shared" si="23"/>
        <v>46020</v>
      </c>
      <c r="B368" s="2">
        <f t="shared" si="20"/>
        <v>2025</v>
      </c>
      <c r="C368" s="2">
        <f t="shared" si="21"/>
        <v>12</v>
      </c>
      <c r="D368" s="2">
        <f t="shared" si="22"/>
        <v>29</v>
      </c>
      <c r="E368" s="2">
        <v>2025</v>
      </c>
      <c r="F368" s="2">
        <f>IF(Month&lt;= 2, Month + 12,Month)</f>
        <v>12</v>
      </c>
      <c r="G368" s="2">
        <f>12-Zone</f>
        <v>10</v>
      </c>
      <c r="H368" s="2">
        <f>INT(Year_Corrected / 100)</f>
        <v>20</v>
      </c>
      <c r="I368" s="2">
        <f>2 - aaa + INT(aaa/4)</f>
        <v>-13</v>
      </c>
      <c r="J368" s="8">
        <f xml:space="preserve"> bbb + INT(365.25 * Year_Corrected)  + INT(30.6001 * (Month_Corrected + 1))  + Day   + UTC/24 - 730550.5</f>
        <v>9493.9166666666279</v>
      </c>
      <c r="K368" s="8">
        <f>MOD((4 * Days_since_Epoch),1461)</f>
        <v>1450.6666666665114</v>
      </c>
      <c r="L368" s="8">
        <f>0.004301 * Days_since_Leap_Cycle_Start</f>
        <v>6.2393173333326661</v>
      </c>
      <c r="M368" s="8">
        <f>7.3529*SIN(Phase_with_Leap_Cycle+6.2085)</f>
        <v>-0.86966989026887975</v>
      </c>
      <c r="N368" s="8">
        <f>9.9269*SIN(2*Phase_with_Leap_Cycle+0.3704)</f>
        <v>2.7687609841337109</v>
      </c>
      <c r="O368" s="8">
        <f>0.3337*SIN(3*Phase_with_Leap_Cycle+0.3042)</f>
        <v>5.7309781979446604E-2</v>
      </c>
      <c r="P368" s="8">
        <f>0.2317*SIN(4*Phase_with_Leap_Cycle+0.7158)</f>
        <v>0.11919050744378408</v>
      </c>
      <c r="Q368" s="8">
        <f>EoT_1+EoT_2+EoT_3+EoT_4</f>
        <v>2.0755913832880619</v>
      </c>
      <c r="R368" s="8">
        <f>4*(Zone*15-Longitude)</f>
        <v>4</v>
      </c>
      <c r="S368" s="8">
        <f>EoT+Longitude_Correction</f>
        <v>6.0755913832880619</v>
      </c>
    </row>
    <row r="369" spans="1:19" x14ac:dyDescent="0.2">
      <c r="A369" s="5">
        <f t="shared" si="23"/>
        <v>46021</v>
      </c>
      <c r="B369" s="2">
        <f t="shared" si="20"/>
        <v>2025</v>
      </c>
      <c r="C369" s="2">
        <f t="shared" si="21"/>
        <v>12</v>
      </c>
      <c r="D369" s="2">
        <f t="shared" si="22"/>
        <v>30</v>
      </c>
      <c r="E369" s="2">
        <v>2025</v>
      </c>
      <c r="F369" s="2">
        <f>IF(Month&lt;= 2, Month + 12,Month)</f>
        <v>12</v>
      </c>
      <c r="G369" s="2">
        <f>12-Zone</f>
        <v>10</v>
      </c>
      <c r="H369" s="2">
        <f>INT(Year_Corrected / 100)</f>
        <v>20</v>
      </c>
      <c r="I369" s="2">
        <f>2 - aaa + INT(aaa/4)</f>
        <v>-13</v>
      </c>
      <c r="J369" s="8">
        <f xml:space="preserve"> bbb + INT(365.25 * Year_Corrected)  + INT(30.6001 * (Month_Corrected + 1))  + Day   + UTC/24 - 730550.5</f>
        <v>9494.9166666666279</v>
      </c>
      <c r="K369" s="8">
        <f>MOD((4 * Days_since_Epoch),1461)</f>
        <v>1454.6666666665114</v>
      </c>
      <c r="L369" s="8">
        <f>0.004301 * Days_since_Leap_Cycle_Start</f>
        <v>6.2565213333326657</v>
      </c>
      <c r="M369" s="8">
        <f>7.3529*SIN(Phase_with_Leap_Cycle+6.2085)</f>
        <v>-0.74393602220449684</v>
      </c>
      <c r="N369" s="8">
        <f>9.9269*SIN(2*Phase_with_Leap_Cycle+0.3704)</f>
        <v>3.0950674960221556</v>
      </c>
      <c r="O369" s="8">
        <f>0.3337*SIN(3*Phase_with_Leap_Cycle+0.3042)</f>
        <v>7.4192966522264869E-2</v>
      </c>
      <c r="P369" s="8">
        <f>0.2317*SIN(4*Phase_with_Leap_Cycle+0.7158)</f>
        <v>0.13257079672138081</v>
      </c>
      <c r="Q369" s="8">
        <f>EoT_1+EoT_2+EoT_3+EoT_4</f>
        <v>2.5578952370613042</v>
      </c>
      <c r="R369" s="8">
        <f>4*(Zone*15-Longitude)</f>
        <v>4</v>
      </c>
      <c r="S369" s="8">
        <f>EoT+Longitude_Correction</f>
        <v>6.5578952370613042</v>
      </c>
    </row>
    <row r="370" spans="1:19" x14ac:dyDescent="0.2">
      <c r="A370" s="5">
        <f t="shared" si="23"/>
        <v>46022</v>
      </c>
      <c r="B370" s="2">
        <f t="shared" si="20"/>
        <v>2025</v>
      </c>
      <c r="C370" s="2">
        <f t="shared" si="21"/>
        <v>12</v>
      </c>
      <c r="D370" s="2">
        <f t="shared" si="22"/>
        <v>31</v>
      </c>
      <c r="E370" s="2">
        <v>2025</v>
      </c>
      <c r="F370" s="2">
        <f>IF(Month&lt;= 2, Month + 12,Month)</f>
        <v>12</v>
      </c>
      <c r="G370" s="2">
        <f>12-Zone</f>
        <v>10</v>
      </c>
      <c r="H370" s="2">
        <f>INT(Year_Corrected / 100)</f>
        <v>20</v>
      </c>
      <c r="I370" s="2">
        <f>2 - aaa + INT(aaa/4)</f>
        <v>-13</v>
      </c>
      <c r="J370" s="8">
        <f xml:space="preserve"> bbb + INT(365.25 * Year_Corrected)  + INT(30.6001 * (Month_Corrected + 1))  + Day   + UTC/24 - 730550.5</f>
        <v>9495.9166666666279</v>
      </c>
      <c r="K370" s="8">
        <f>MOD((4 * Days_since_Epoch),1461)</f>
        <v>1458.6666666665114</v>
      </c>
      <c r="L370" s="8">
        <f>0.004301 * Days_since_Leap_Cycle_Start</f>
        <v>6.2737253333326661</v>
      </c>
      <c r="M370" s="8">
        <f>7.3529*SIN(Phase_with_Leap_Cycle+6.2085)</f>
        <v>-0.61798197116064202</v>
      </c>
      <c r="N370" s="8">
        <f>9.9269*SIN(2*Phase_with_Leap_Cycle+0.3704)</f>
        <v>3.4177100866162524</v>
      </c>
      <c r="O370" s="8">
        <f>0.3337*SIN(3*Phase_with_Leap_Cycle+0.3042)</f>
        <v>9.0878559816668675E-2</v>
      </c>
      <c r="P370" s="8">
        <f>0.2317*SIN(4*Phase_with_Leap_Cycle+0.7158)</f>
        <v>0.14532352590211509</v>
      </c>
      <c r="Q370" s="8">
        <f>EoT_1+EoT_2+EoT_3+EoT_4</f>
        <v>3.035930201174394</v>
      </c>
      <c r="R370" s="8">
        <f>4*(Zone*15-Longitude)</f>
        <v>4</v>
      </c>
      <c r="S370" s="8">
        <f>EoT+Longitude_Correction</f>
        <v>7.035930201174394</v>
      </c>
    </row>
    <row r="371" spans="1:19" x14ac:dyDescent="0.2">
      <c r="A371" s="5">
        <f t="shared" si="23"/>
        <v>46023</v>
      </c>
      <c r="B371" s="2">
        <f t="shared" si="20"/>
        <v>2026</v>
      </c>
      <c r="C371" s="2">
        <f t="shared" si="21"/>
        <v>1</v>
      </c>
      <c r="D371" s="2">
        <f t="shared" si="22"/>
        <v>1</v>
      </c>
      <c r="E371" s="2">
        <v>2025</v>
      </c>
      <c r="F371" s="2">
        <f>IF(Month&lt;= 2, Month + 12,Month)</f>
        <v>13</v>
      </c>
      <c r="G371" s="2">
        <f>12-Zone</f>
        <v>10</v>
      </c>
      <c r="H371" s="2">
        <f>INT(Year_Corrected / 100)</f>
        <v>20</v>
      </c>
      <c r="I371" s="2">
        <f>2 - aaa + INT(aaa/4)</f>
        <v>-13</v>
      </c>
      <c r="J371" s="8">
        <f xml:space="preserve"> bbb + INT(365.25 * Year_Corrected)  + INT(30.6001 * (Month_Corrected + 1))  + Day   + UTC/24 - 730550.5</f>
        <v>9496.9166666666279</v>
      </c>
      <c r="K371" s="8">
        <f>MOD((4 * Days_since_Epoch),1461)</f>
        <v>1.6666666665114462</v>
      </c>
      <c r="L371" s="8">
        <f>0.004301 * Days_since_Leap_Cycle_Start</f>
        <v>7.1683333326657307E-3</v>
      </c>
      <c r="M371" s="8">
        <f>7.3529*SIN(Phase_with_Leap_Cycle+6.2085)</f>
        <v>-0.49606846499179136</v>
      </c>
      <c r="N371" s="8">
        <f>9.9269*SIN(2*Phase_with_Leap_Cycle+0.3704)</f>
        <v>3.7257151366865133</v>
      </c>
      <c r="O371" s="8">
        <f>0.3337*SIN(3*Phase_with_Leap_Cycle+0.3042)</f>
        <v>0.10677625822996399</v>
      </c>
      <c r="P371" s="8">
        <f>0.2317*SIN(4*Phase_with_Leap_Cycle+0.7158)</f>
        <v>0.15699634490357878</v>
      </c>
      <c r="Q371" s="8">
        <f>EoT_1+EoT_2+EoT_3+EoT_4</f>
        <v>3.4934192748282649</v>
      </c>
      <c r="R371" s="8">
        <f>4*(Zone*15-Longitude)</f>
        <v>4</v>
      </c>
      <c r="S371" s="8">
        <f>EoT+Longitude_Correction</f>
        <v>7.4934192748282644</v>
      </c>
    </row>
    <row r="372" spans="1:19" x14ac:dyDescent="0.2">
      <c r="A372" s="5">
        <f t="shared" si="23"/>
        <v>46024</v>
      </c>
      <c r="B372" s="2">
        <f t="shared" si="20"/>
        <v>2026</v>
      </c>
      <c r="C372" s="2">
        <f t="shared" si="21"/>
        <v>1</v>
      </c>
      <c r="D372" s="2">
        <f t="shared" si="22"/>
        <v>2</v>
      </c>
      <c r="E372" s="2">
        <v>2025</v>
      </c>
      <c r="F372" s="2">
        <f>IF(Month&lt;= 2, Month + 12,Month)</f>
        <v>13</v>
      </c>
      <c r="G372" s="2">
        <f>12-Zone</f>
        <v>10</v>
      </c>
      <c r="H372" s="2">
        <f>INT(Year_Corrected / 100)</f>
        <v>20</v>
      </c>
      <c r="I372" s="2">
        <f>2 - aaa + INT(aaa/4)</f>
        <v>-13</v>
      </c>
      <c r="J372" s="8">
        <f xml:space="preserve"> bbb + INT(365.25 * Year_Corrected)  + INT(30.6001 * (Month_Corrected + 1))  + Day   + UTC/24 - 730550.5</f>
        <v>9497.9166666666279</v>
      </c>
      <c r="K372" s="8">
        <f>MOD((4 * Days_since_Epoch),1461)</f>
        <v>5.6666666665114462</v>
      </c>
      <c r="L372" s="8">
        <f>0.004301 * Days_since_Leap_Cycle_Start</f>
        <v>2.4372333332665731E-2</v>
      </c>
      <c r="M372" s="8">
        <f>7.3529*SIN(Phase_with_Leap_Cycle+6.2085)</f>
        <v>-0.36979020511096461</v>
      </c>
      <c r="N372" s="8">
        <f>9.9269*SIN(2*Phase_with_Leap_Cycle+0.3704)</f>
        <v>4.040042898430797</v>
      </c>
      <c r="O372" s="8">
        <f>0.3337*SIN(3*Phase_with_Leap_Cycle+0.3042)</f>
        <v>0.12294426681122535</v>
      </c>
      <c r="P372" s="8">
        <f>0.2317*SIN(4*Phase_with_Leap_Cycle+0.7158)</f>
        <v>0.16834192281098317</v>
      </c>
      <c r="Q372" s="8">
        <f>EoT_1+EoT_2+EoT_3+EoT_4</f>
        <v>3.9615388829420408</v>
      </c>
      <c r="R372" s="8">
        <f>4*(Zone*15-Longitude)</f>
        <v>4</v>
      </c>
      <c r="S372" s="8">
        <f>EoT+Longitude_Correction</f>
        <v>7.9615388829420404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22</vt:i4>
      </vt:variant>
    </vt:vector>
  </HeadingPairs>
  <TitlesOfParts>
    <vt:vector size="23" baseType="lpstr">
      <vt:lpstr>Sheet1</vt:lpstr>
      <vt:lpstr>aaa</vt:lpstr>
      <vt:lpstr>bbb</vt:lpstr>
      <vt:lpstr>Day</vt:lpstr>
      <vt:lpstr>Days_since_Epoch</vt:lpstr>
      <vt:lpstr>Days_since_Leap_Cycle_Start</vt:lpstr>
      <vt:lpstr>EoT</vt:lpstr>
      <vt:lpstr>EoT_1</vt:lpstr>
      <vt:lpstr>EoT_2</vt:lpstr>
      <vt:lpstr>EoT_3</vt:lpstr>
      <vt:lpstr>EoT_4</vt:lpstr>
      <vt:lpstr>Excel_Date</vt:lpstr>
      <vt:lpstr>Longitude</vt:lpstr>
      <vt:lpstr>Longitude_Corrected_EoT</vt:lpstr>
      <vt:lpstr>Longitude_Correction</vt:lpstr>
      <vt:lpstr>Month</vt:lpstr>
      <vt:lpstr>Month_Corrected</vt:lpstr>
      <vt:lpstr>Phase_with_Leap_Cycle</vt:lpstr>
      <vt:lpstr>Start_Year</vt:lpstr>
      <vt:lpstr>UTC</vt:lpstr>
      <vt:lpstr>Year</vt:lpstr>
      <vt:lpstr>Year_Corrected</vt:lpstr>
      <vt:lpstr>Zone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Kevin Karney</dc:creator>
  <cp:keywords/>
  <dc:description/>
  <cp:lastModifiedBy>Kevin Karney</cp:lastModifiedBy>
  <cp:revision/>
  <dcterms:created xsi:type="dcterms:W3CDTF">2026-05-16T12:35:38Z</dcterms:created>
  <dcterms:modified xsi:type="dcterms:W3CDTF">2026-06-03T16:45:34Z</dcterms:modified>
  <cp:category/>
  <cp:contentStatus/>
</cp:coreProperties>
</file>